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osavjetnica\Desktop\DOKUMENTI 2019\GRADSKO VIJEĆE\19. SJEDNICA 19.12.2019\2. RABALANS 2019\"/>
    </mc:Choice>
  </mc:AlternateContent>
  <bookViews>
    <workbookView xWindow="0" yWindow="0" windowWidth="28755" windowHeight="11760" activeTab="1"/>
  </bookViews>
  <sheets>
    <sheet name="Opći dio " sheetId="1" r:id="rId1"/>
    <sheet name="Posebni dio 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'Opći dio '!$A$41:$M$134</definedName>
    <definedName name="_xlnm._FilterDatabase" localSheetId="1" hidden="1">'Posebni dio '!$A$10:$J$612</definedName>
    <definedName name="a">[1]NOVMIR3!$U$71:$Y$134</definedName>
    <definedName name="b">[1]NOVMIR3!$A$3:$A$43</definedName>
    <definedName name="BEx00775DQ2JG7XO82H2QROMSXVH" localSheetId="1" hidden="1">#REF!</definedName>
    <definedName name="BEx00775DQ2JG7XO82H2QROMSXVH" hidden="1">#REF!</definedName>
    <definedName name="BEx009W98B7PZBFAE89KM0RRWMFD" localSheetId="1" hidden="1">#REF!</definedName>
    <definedName name="BEx009W98B7PZBFAE89KM0RRWMFD" hidden="1">#REF!</definedName>
    <definedName name="BEx00BE8LZQJ7YE6TWSO2NB43IF7" localSheetId="1" hidden="1">#REF!</definedName>
    <definedName name="BEx00BE8LZQJ7YE6TWSO2NB43IF7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1" hidden="1">#REF!</definedName>
    <definedName name="BEx1EX77626ZWG2VT9PXHYPCPDJE" hidden="1">#REF!</definedName>
    <definedName name="BEx1J9N7XKIR6VW0J29GTC4TZEGL" localSheetId="1" hidden="1">#REF!</definedName>
    <definedName name="BEx1J9N7XKIR6VW0J29GTC4TZEGL" hidden="1">#REF!</definedName>
    <definedName name="BEx1JIXPTVH628TZ44UBNWWJ5CA7" localSheetId="1" hidden="1">#REF!</definedName>
    <definedName name="BEx1JIXPTVH628TZ44UBNWWJ5CA7" hidden="1">#REF!</definedName>
    <definedName name="BEx1JYYWIUIWPUJ9OXQJXCC202XR" localSheetId="1" hidden="1">#REF!</definedName>
    <definedName name="BEx1JYYWIUIWPUJ9OXQJXCC202XR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1" hidden="1">#REF!</definedName>
    <definedName name="BEx1SM7K0SJ115CGGA23TPFBJ6S0" hidden="1">#REF!</definedName>
    <definedName name="BEx1TOV8IMGQ4RPXNOZX2J4JHZFU" localSheetId="1" hidden="1">#REF!</definedName>
    <definedName name="BEx1TOV8IMGQ4RPXNOZX2J4JHZFU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1" hidden="1">#REF!</definedName>
    <definedName name="BEx1VINH2P14JO1UCOP8UQ5Q7H2D" hidden="1">#REF!</definedName>
    <definedName name="BEx1VYDUI7IRFC205T8LM1SX59LT" localSheetId="1" hidden="1">#REF!</definedName>
    <definedName name="BEx1VYDUI7IRFC205T8LM1SX59LT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1" hidden="1">#REF!</definedName>
    <definedName name="BEx1XDMVP2GKNREY4YQ545L46MSA" hidden="1">#REF!</definedName>
    <definedName name="BEx3BVULBZGBPD0HSWGJK5VJFA4I" localSheetId="1" hidden="1">#REF!</definedName>
    <definedName name="BEx3BVULBZGBPD0HSWGJK5VJFA4I" hidden="1">#REF!</definedName>
    <definedName name="BEx3CGODYY7WQ0PE0WHQVTKGYI72" localSheetId="1" hidden="1">#REF!</definedName>
    <definedName name="BEx3CGODYY7WQ0PE0WHQVTKGYI72" hidden="1">#REF!</definedName>
    <definedName name="BEx3DWTRC18J21Z1NHMQIVOXN31H" localSheetId="1" hidden="1">#REF!</definedName>
    <definedName name="BEx3DWTRC18J21Z1NHMQIVOXN31H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1" hidden="1">#REF!</definedName>
    <definedName name="BEx3E69L2RHTYAB16JOM4E13X5DE" hidden="1">#REF!</definedName>
    <definedName name="BEx3EMLNHKOJ6IEPGDAKVWLBDVNZ" localSheetId="1" hidden="1">#REF!</definedName>
    <definedName name="BEx3EMLNHKOJ6IEPGDAKVWLBDVNZ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1" hidden="1">#REF!</definedName>
    <definedName name="BEx3HQU64EU8MQAYVE5D7N431X1Q" hidden="1">#REF!</definedName>
    <definedName name="BEx3IP5IGJ175DUUV7W1H1QK3G7F" localSheetId="1" hidden="1">#REF!</definedName>
    <definedName name="BEx3IP5IGJ175DUUV7W1H1QK3G7F" hidden="1">#REF!</definedName>
    <definedName name="BEx3IXP3WMB2ZH6KCW4MZ0C0YI8P" localSheetId="1" hidden="1">#REF!</definedName>
    <definedName name="BEx3IXP3WMB2ZH6KCW4MZ0C0YI8P" hidden="1">#REF!</definedName>
    <definedName name="BEx3IZN5SXY0M67KUTLZLJY4PNPI" localSheetId="1" hidden="1">#REF!</definedName>
    <definedName name="BEx3IZN5SXY0M67KUTLZLJY4PNPI" hidden="1">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1" hidden="1">#REF!</definedName>
    <definedName name="BEx3K9CIDIN43VW201SO1GH1JZRI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1" hidden="1">#REF!</definedName>
    <definedName name="BEx3OS2WXW2F45AVVWIT9F6IOSLF" hidden="1">#REF!</definedName>
    <definedName name="BEx3OXH4FLI5UMMLO4IM1GRFZ5AL" localSheetId="1" hidden="1">#REF!</definedName>
    <definedName name="BEx3OXH4FLI5UMMLO4IM1GRFZ5AL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1" hidden="1">#REF!</definedName>
    <definedName name="BEx3RT0VBW13EDUY0RZWXMWOQDWL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1" hidden="1">#REF!</definedName>
    <definedName name="BEx3UWT9AMQ65HS8OK6ZAXVNFM3U" hidden="1">#REF!</definedName>
    <definedName name="BEx3V1WOEVT2K2IVOR1CJBS7LDXB" localSheetId="1" hidden="1">#REF!</definedName>
    <definedName name="BEx3V1WOEVT2K2IVOR1CJBS7LDXB" hidden="1">#REF!</definedName>
    <definedName name="BEx3VMVYFE1SH08LJ0S4QKIE1AD8" localSheetId="1" hidden="1">#REF!</definedName>
    <definedName name="BEx3VMVYFE1SH08LJ0S4QKIE1AD8" hidden="1">#REF!</definedName>
    <definedName name="BEx56TIL68UEA3YIU6OEYHUGMP44" localSheetId="1" hidden="1">#REF!</definedName>
    <definedName name="BEx56TIL68UEA3YIU6OEYHUGMP44" hidden="1">#REF!</definedName>
    <definedName name="BEx59O0MNQVQ9ME5JHO1M6Z35D19" localSheetId="1" hidden="1">#REF!</definedName>
    <definedName name="BEx59O0MNQVQ9ME5JHO1M6Z35D19" hidden="1">#REF!</definedName>
    <definedName name="BEx5BTSBKI07HSRZP5TZ0INVEYEO" localSheetId="1" hidden="1">#REF!</definedName>
    <definedName name="BEx5BTSBKI07HSRZP5TZ0INVEYEO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1" hidden="1">#REF!</definedName>
    <definedName name="BEx5C5H4QW81EH4LRRZY9TL0DBQ2" hidden="1">#REF!</definedName>
    <definedName name="BEx5CQWNQG3LM6NJ8ME4VJES4WBU" localSheetId="1" hidden="1">#REF!</definedName>
    <definedName name="BEx5CQWNQG3LM6NJ8ME4VJES4WBU" hidden="1">#REF!</definedName>
    <definedName name="BEx5DNVCN5AJV51BDT9BNLQSJ7F5" localSheetId="1" hidden="1">#REF!</definedName>
    <definedName name="BEx5DNVCN5AJV51BDT9BNLQSJ7F5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1" hidden="1">#REF!</definedName>
    <definedName name="BEx5H2G6A1UJL4YT3ZZKS1ELUKHG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1" hidden="1">#REF!</definedName>
    <definedName name="BEx5INE6SVB4NA3QTG2Z2VT5KUL9" hidden="1">#REF!</definedName>
    <definedName name="BEx5JVQXIKHOBY3YK2ZB1EOSYYQ1" localSheetId="1" hidden="1">#REF!</definedName>
    <definedName name="BEx5JVQXIKHOBY3YK2ZB1EOSYYQ1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1" hidden="1">[2]osnovni!#REF!</definedName>
    <definedName name="BEx5LFXV5742DBKB7HFVY58WXMHP" hidden="1">[2]osnovni!#REF!</definedName>
    <definedName name="BEx5M1O0V8VN3F4NTO2G35FJAD9Q" localSheetId="1" hidden="1">#REF!</definedName>
    <definedName name="BEx5M1O0V8VN3F4NTO2G35FJAD9Q" hidden="1">#REF!</definedName>
    <definedName name="BEx5MIG9BFVTW41REZ1Q9MHK9PCD" localSheetId="1" hidden="1">#REF!</definedName>
    <definedName name="BEx5MIG9BFVTW41REZ1Q9MHK9PCD" hidden="1">#REF!</definedName>
    <definedName name="BEx5MUFUJ4NNKJQ266N43D12ET3U" localSheetId="1" hidden="1">#REF!</definedName>
    <definedName name="BEx5MUFUJ4NNKJQ266N43D12ET3U" hidden="1">#REF!</definedName>
    <definedName name="BEx5MVHJ2RMVXQLIDTW9YFT5NNMQ" localSheetId="1" hidden="1">#REF!</definedName>
    <definedName name="BEx5MVHJ2RMVXQLIDTW9YFT5NNMQ" hidden="1">#REF!</definedName>
    <definedName name="BEx5N8TQ8YF68QBTK3DKRAB7FP5X" localSheetId="1" hidden="1">#REF!</definedName>
    <definedName name="BEx5N8TQ8YF68QBTK3DKRAB7FP5X" hidden="1">#REF!</definedName>
    <definedName name="BEx5Q2Q28DT5VKWFZSLD3HJ3QVG8" localSheetId="1" hidden="1">#REF!</definedName>
    <definedName name="BEx5Q2Q28DT5VKWFZSLD3HJ3QVG8" hidden="1">#REF!</definedName>
    <definedName name="BEx747WCFQFL9GRBKLUIKZGF77G0" localSheetId="1" hidden="1">#REF!</definedName>
    <definedName name="BEx747WCFQFL9GRBKLUIKZGF77G0" hidden="1">#REF!</definedName>
    <definedName name="BEx748HWOAL1ZVJDALGLDPVVXH5W" localSheetId="1" hidden="1">#REF!</definedName>
    <definedName name="BEx748HWOAL1ZVJDALGLDPVVXH5W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1" hidden="1">[2]osnovni!#REF!</definedName>
    <definedName name="BEx76JTANJRQ49QUMCP2E0NTBZEH" hidden="1">[2]osnovni!#REF!</definedName>
    <definedName name="BEx79SP91Z8K7DIMKLYS0VX4PUVO" localSheetId="1" hidden="1">#REF!</definedName>
    <definedName name="BEx79SP91Z8K7DIMKLYS0VX4PUVO" hidden="1">#REF!</definedName>
    <definedName name="BEx7CZHCVZJ38LLD9CE8Y619F7JY" localSheetId="1" hidden="1">#REF!</definedName>
    <definedName name="BEx7CZHCVZJ38LLD9CE8Y619F7JY" hidden="1">#REF!</definedName>
    <definedName name="BEx7D74FQQCKGTBA1JJEJBW1U40P" localSheetId="1" hidden="1">#REF!</definedName>
    <definedName name="BEx7D74FQQCKGTBA1JJEJBW1U40P" hidden="1">#REF!</definedName>
    <definedName name="BEx7E1OX3T0HQN0S7TZDDX1F3OC5" localSheetId="1" hidden="1">#REF!</definedName>
    <definedName name="BEx7E1OX3T0HQN0S7TZDDX1F3OC5" hidden="1">#REF!</definedName>
    <definedName name="BEx7FGXY5RB765DJT1AZYM78RJQP" localSheetId="1" hidden="1">#REF!</definedName>
    <definedName name="BEx7FGXY5RB765DJT1AZYM78RJQP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1" hidden="1">#REF!</definedName>
    <definedName name="BEx7JNJJGD33EWSLSOUU9CW7S8AZ" hidden="1">#REF!</definedName>
    <definedName name="BEx7L56PDX9X8CFEZ4KCNEP9RO8X" localSheetId="1" hidden="1">#REF!</definedName>
    <definedName name="BEx7L56PDX9X8CFEZ4KCNEP9RO8X" hidden="1">#REF!</definedName>
    <definedName name="BEx7ND7K8VOMYSASZU06W8H0KIUC" localSheetId="1" hidden="1">#REF!</definedName>
    <definedName name="BEx7ND7K8VOMYSASZU06W8H0KIUC" hidden="1">#REF!</definedName>
    <definedName name="BEx90S5T6DPSWU17FDHIQGOYKPJY" localSheetId="1" hidden="1">#REF!</definedName>
    <definedName name="BEx90S5T6DPSWU17FDHIQGOYKPJY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1" hidden="1">#REF!</definedName>
    <definedName name="BEx93TPB3JPBO8OY6G8OMN9DTO6F" hidden="1">#REF!</definedName>
    <definedName name="BEx949VT58GUAM6H723HLKNJJEO4" localSheetId="1" hidden="1">#REF!</definedName>
    <definedName name="BEx949VT58GUAM6H723HLKNJJEO4" hidden="1">#REF!</definedName>
    <definedName name="BEx94KIX901LI5SF5IH7ZPDNCHYQ" localSheetId="1" hidden="1">[2]osnovni!#REF!</definedName>
    <definedName name="BEx94KIX901LI5SF5IH7ZPDNCHYQ" hidden="1">[2]osnovni!#REF!</definedName>
    <definedName name="BEx95MVU371XX54TU9TIM5HKXBHO" localSheetId="1" hidden="1">#REF!</definedName>
    <definedName name="BEx95MVU371XX54TU9TIM5HKXBHO" hidden="1">#REF!</definedName>
    <definedName name="BEx95TH6MXJHQK4XYT8EPHEDET8K" localSheetId="1" hidden="1">#REF!</definedName>
    <definedName name="BEx95TH6MXJHQK4XYT8EPHEDET8K" hidden="1">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1" hidden="1">#REF!</definedName>
    <definedName name="BEx96HR6AHJ90ZRT2EAZBXLSIFPW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1" hidden="1">#REF!</definedName>
    <definedName name="BEx99WC02ASEOHWA9805YRTA9RC5" hidden="1">#REF!</definedName>
    <definedName name="BEx9A8BKZBIM9VT4NQ21EUOEYC6F" localSheetId="1" hidden="1">#REF!</definedName>
    <definedName name="BEx9A8BKZBIM9VT4NQ21EUOEYC6F" hidden="1">#REF!</definedName>
    <definedName name="BEx9APEKG3UJ7NCT7X5Q3979ALJT" localSheetId="1" hidden="1">#REF!</definedName>
    <definedName name="BEx9APEKG3UJ7NCT7X5Q3979ALJT" hidden="1">#REF!</definedName>
    <definedName name="BEx9BMIRFYAIB4STKJ0IVUSKNOKN" localSheetId="1" hidden="1">#REF!</definedName>
    <definedName name="BEx9BMIRFYAIB4STKJ0IVUSKNOKN" hidden="1">#REF!</definedName>
    <definedName name="BEx9BT9F1Y3T3F268WEEVIAF0ELZ" localSheetId="1" hidden="1">#REF!</definedName>
    <definedName name="BEx9BT9F1Y3T3F268WEEVIAF0ELZ" hidden="1">#REF!</definedName>
    <definedName name="BEx9C2UOV9Z4RKXDDEBVMKU8WB6A" localSheetId="1" hidden="1">#REF!</definedName>
    <definedName name="BEx9C2UOV9Z4RKXDDEBVMKU8WB6A" hidden="1">#REF!</definedName>
    <definedName name="BEx9DHY9IOH4RAKZ8VGPGRYY07KK" localSheetId="1" hidden="1">#REF!</definedName>
    <definedName name="BEx9DHY9IOH4RAKZ8VGPGRYY07KK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1" hidden="1">#REF!</definedName>
    <definedName name="BEx9FQ9R3A23X2BH3MFNUNHU7GFV" hidden="1">#REF!</definedName>
    <definedName name="BEx9FW9JJD1ER60H4FW2BNMG7Y7M" localSheetId="1" hidden="1">#REF!</definedName>
    <definedName name="BEx9FW9JJD1ER60H4FW2BNMG7Y7M" hidden="1">#REF!</definedName>
    <definedName name="BEx9FXBDHF9WKIKUI7TH8A2VSXM9" localSheetId="1" hidden="1">#REF!</definedName>
    <definedName name="BEx9FXBDHF9WKIKUI7TH8A2VSXM9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1" hidden="1">#REF!</definedName>
    <definedName name="BEx9IE0XK13C4NX5RYP0XNJUK1YE" hidden="1">#REF!</definedName>
    <definedName name="BExAYUD7WIR62JI6Z93Z3G4SJRXL" localSheetId="1" hidden="1">#REF!</definedName>
    <definedName name="BExAYUD7WIR62JI6Z93Z3G4SJRXL" hidden="1">#REF!</definedName>
    <definedName name="BExB153123CZC7JISQ6VN3GW0YST" localSheetId="1" hidden="1">#REF!</definedName>
    <definedName name="BExB153123CZC7JISQ6VN3GW0YST" hidden="1">#REF!</definedName>
    <definedName name="BExB3FCPCQRGXB1JTMQ7A7EHEM5C" localSheetId="1" hidden="1">#REF!</definedName>
    <definedName name="BExB3FCPCQRGXB1JTMQ7A7EHEM5C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1" hidden="1">#REF!</definedName>
    <definedName name="BExB4RGCKSG9THVC25KOU3AQQ2GL" hidden="1">#REF!</definedName>
    <definedName name="BExB5NYZ0C9VAHVY5YHSWNOV0Z35" localSheetId="1" hidden="1">#REF!</definedName>
    <definedName name="BExB5NYZ0C9VAHVY5YHSWNOV0Z35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1" hidden="1">[2]osnovni!#REF!</definedName>
    <definedName name="BExB6LDX1UI76MVR9BHET7NJRKQN" hidden="1">[2]osnovni!#REF!</definedName>
    <definedName name="BExB6T14XZXO28WSF51JAXYOG8UU" localSheetId="1" hidden="1">#REF!</definedName>
    <definedName name="BExB6T14XZXO28WSF51JAXYOG8UU" hidden="1">#REF!</definedName>
    <definedName name="BExB6T6FX9S2XX4YNYR9WWBY50KC" localSheetId="1" hidden="1">#REF!</definedName>
    <definedName name="BExB6T6FX9S2XX4YNYR9WWBY50KC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1" hidden="1">#REF!</definedName>
    <definedName name="BExB9W2G1TYHTDDC7PW9GL30F4GR" hidden="1">#REF!</definedName>
    <definedName name="BExBB8BLNHBNY548178IQ3LYN59O" localSheetId="1" hidden="1">#REF!</definedName>
    <definedName name="BExBB8BLNHBNY548178IQ3LYN59O" hidden="1">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1" hidden="1">#REF!</definedName>
    <definedName name="BExBBM97RUZIPOAFGOF5IY13UOX6" hidden="1">#REF!</definedName>
    <definedName name="BExBBR1V2XDSBSO6IGQ5DCP1Y7Q1" localSheetId="1" hidden="1">#REF!</definedName>
    <definedName name="BExBBR1V2XDSBSO6IGQ5DCP1Y7Q1" hidden="1">#REF!</definedName>
    <definedName name="BExBCOX32WBA4LYWC8N4H1W6AF3I" localSheetId="1" hidden="1">#REF!</definedName>
    <definedName name="BExBCOX32WBA4LYWC8N4H1W6AF3I" hidden="1">#REF!</definedName>
    <definedName name="BExBCVIH63V6QNY83MJ0OO692T49" localSheetId="1" hidden="1">#REF!</definedName>
    <definedName name="BExBCVIH63V6QNY83MJ0OO692T49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1" hidden="1">#REF!</definedName>
    <definedName name="BExBD6G71DMXQJJ9VFQD3PJBZYJY" hidden="1">#REF!</definedName>
    <definedName name="BExBEBCVRW8IP79J5AX4MPANWEGT" localSheetId="1" hidden="1">#REF!</definedName>
    <definedName name="BExBEBCVRW8IP79J5AX4MPANWEGT" hidden="1">#REF!</definedName>
    <definedName name="BExBEF95KQAE25J1UP4UA14VK74Y" localSheetId="1" hidden="1">#REF!</definedName>
    <definedName name="BExBEF95KQAE25J1UP4UA14VK74Y" hidden="1">#REF!</definedName>
    <definedName name="BExBFJEZZ7H30ARFIVPBAB15FHPX" localSheetId="1" hidden="1">#REF!</definedName>
    <definedName name="BExBFJEZZ7H30ARFIVPBAB15FHPX" hidden="1">#REF!</definedName>
    <definedName name="BExCTOFXLOCG1JPJ82EWNPEE5I2Y" localSheetId="1" hidden="1">#REF!</definedName>
    <definedName name="BExCTOFXLOCG1JPJ82EWNPEE5I2Y" hidden="1">#REF!</definedName>
    <definedName name="BExCUNNNOK60FFRJ89A4ZPKH8OSA" localSheetId="1" hidden="1">#REF!</definedName>
    <definedName name="BExCUNNNOK60FFRJ89A4ZPKH8OSA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1" hidden="1">#REF!</definedName>
    <definedName name="BExCWPDQVA1SL3JALU279L8SF1DX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1" hidden="1">#REF!</definedName>
    <definedName name="BExCYGRN9OIC8KC30CGWZLKHG2AN" hidden="1">#REF!</definedName>
    <definedName name="BExCYN287244S69MT6S049QR5CAR" localSheetId="1" hidden="1">#REF!</definedName>
    <definedName name="BExCYN287244S69MT6S049QR5CAR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1" hidden="1">#REF!</definedName>
    <definedName name="BExD23L4BET1TQMOGWJGICNN26FM" hidden="1">#REF!</definedName>
    <definedName name="BExD35742KA9EBMECKDPRQNAKIJM" localSheetId="1" hidden="1">[2]osnovni!#REF!</definedName>
    <definedName name="BExD35742KA9EBMECKDPRQNAKIJM" hidden="1">[2]osnovni!#REF!</definedName>
    <definedName name="BExD3P4PWG2PT1LOP948LFWUSQ0C" localSheetId="1" hidden="1">#REF!</definedName>
    <definedName name="BExD3P4PWG2PT1LOP948LFWUSQ0C" hidden="1">#REF!</definedName>
    <definedName name="BExD4C2143M9LPGO8VQO1Z43CSV7" localSheetId="1" hidden="1">#REF!</definedName>
    <definedName name="BExD4C2143M9LPGO8VQO1Z43CSV7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1" hidden="1">#REF!</definedName>
    <definedName name="BExD8YJH1CVBBFISFZPUYG5AGVAD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1" hidden="1">#REF!</definedName>
    <definedName name="BExDBECN7NE14SMVICUY0RU9KA1J" hidden="1">#REF!</definedName>
    <definedName name="BExDBGG5TTXCN0MCRO9PDBRCZFAS" localSheetId="1" hidden="1">#REF!</definedName>
    <definedName name="BExDBGG5TTXCN0MCRO9PDBRCZFAS" hidden="1">#REF!</definedName>
    <definedName name="BExDBNN4YTZRPXK0OB3JP4RK9B2K" localSheetId="1" hidden="1">#REF!</definedName>
    <definedName name="BExDBNN4YTZRPXK0OB3JP4RK9B2K" hidden="1">#REF!</definedName>
    <definedName name="BExEO8MF9EPIXK5UR7AF4VEOMH7O" localSheetId="1" hidden="1">[2]osnovni!#REF!</definedName>
    <definedName name="BExEO8MF9EPIXK5UR7AF4VEOMH7O" hidden="1">[2]osnovni!#REF!</definedName>
    <definedName name="BExEOXSPWXWNDW091TIMJRAIJFPH" localSheetId="1" hidden="1">#REF!</definedName>
    <definedName name="BExEOXSPWXWNDW091TIMJRAIJFPH" hidden="1">#REF!</definedName>
    <definedName name="BExEQACOCWFR3L6PN7NLIXYPJKNI" localSheetId="1" hidden="1">#REF!</definedName>
    <definedName name="BExEQACOCWFR3L6PN7NLIXYPJKNI" hidden="1">#REF!</definedName>
    <definedName name="BExEQHZQ292PPCEH7Y4WGMJN478R" localSheetId="1" hidden="1">#REF!</definedName>
    <definedName name="BExEQHZQ292PPCEH7Y4WGMJN478R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1" hidden="1">#REF!</definedName>
    <definedName name="BExERO8WHDXMAMWEPTR90PFNACF0" hidden="1">#REF!</definedName>
    <definedName name="BExERPQU8E4PGKN8EZ8X4KMLU4SU" localSheetId="1" hidden="1">#REF!</definedName>
    <definedName name="BExERPQU8E4PGKN8EZ8X4KMLU4SU" hidden="1">#REF!</definedName>
    <definedName name="BExESD9WVOF1ZUVNXYJIE0F2LYPR" localSheetId="1" hidden="1">#REF!</definedName>
    <definedName name="BExESD9WVOF1ZUVNXYJIE0F2LYPR" hidden="1">#REF!</definedName>
    <definedName name="BExET4P3J2WMJSGN3GSBXERFBFXU" localSheetId="1" hidden="1">#REF!</definedName>
    <definedName name="BExET4P3J2WMJSGN3GSBXERFBFXU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1" hidden="1">[2]osnovni!#REF!</definedName>
    <definedName name="BExEUBUSU8AFVUMNYQNNJS2LMHUE" hidden="1">[2]osnovni!#REF!</definedName>
    <definedName name="BExEWRTCC2Q1LCT7S7NXDQE0QWQW" localSheetId="1" hidden="1">#REF!</definedName>
    <definedName name="BExEWRTCC2Q1LCT7S7NXDQE0QWQW" hidden="1">#REF!</definedName>
    <definedName name="BExEXRHAQYK7EL0ZLW1BYXDHG1EW" localSheetId="1" hidden="1">#REF!</definedName>
    <definedName name="BExEXRHAQYK7EL0ZLW1BYXDHG1EW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1" hidden="1">[2]osnovni!#REF!</definedName>
    <definedName name="BExF5Z4UCLP0DLOA65JTY58ARS2V" hidden="1">[2]osnovni!#REF!</definedName>
    <definedName name="BExF6U5HF41RRSZ4H5G6IZ0RTYUZ" localSheetId="1" hidden="1">#REF!</definedName>
    <definedName name="BExF6U5HF41RRSZ4H5G6IZ0RTYUZ" hidden="1">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1" hidden="1">#REF!</definedName>
    <definedName name="BExGM7DU56ETVNNQVZFAVXQH6SQR" hidden="1">#REF!</definedName>
    <definedName name="BExGMCHACH4SXWIEKVA79ZYF8X27" localSheetId="1" hidden="1">#REF!</definedName>
    <definedName name="BExGMCHACH4SXWIEKVA79ZYF8X27" hidden="1">#REF!</definedName>
    <definedName name="BExGN41QJIKB5OQ2BURKVK1V6TYZ" localSheetId="1" hidden="1">#REF!</definedName>
    <definedName name="BExGN41QJIKB5OQ2BURKVK1V6TYZ" hidden="1">#REF!</definedName>
    <definedName name="BExGNAN403Y8423ONPETDTCHHN4J" localSheetId="1" hidden="1">#REF!</definedName>
    <definedName name="BExGNAN403Y8423ONPETDTCHHN4J" hidden="1">#REF!</definedName>
    <definedName name="BExGNDCE2KBDY8YVUSZ7FZGWOUH3" localSheetId="1" hidden="1">#REF!</definedName>
    <definedName name="BExGNDCE2KBDY8YVUSZ7FZGWOUH3" hidden="1">#REF!</definedName>
    <definedName name="BExGQGTUTHIDNORJWME4CPM93RQF" localSheetId="1" hidden="1">#REF!</definedName>
    <definedName name="BExGQGTUTHIDNORJWME4CPM93RQF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1" hidden="1">#REF!</definedName>
    <definedName name="BExGUO13J24GKJXORA3435HOGSIA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1" hidden="1">#REF!</definedName>
    <definedName name="BExH0U3QU77A0WSDFTHLDRDAU4KB" hidden="1">#REF!</definedName>
    <definedName name="BExH11AQEZP6GNRNMGU7CBV8ZPOI" localSheetId="1" hidden="1">#REF!</definedName>
    <definedName name="BExH11AQEZP6GNRNMGU7CBV8ZPOI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1" hidden="1">#REF!</definedName>
    <definedName name="BExIGZ7KRGW5G3XO51PIPWZ3EO6Y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1" hidden="1">#REF!</definedName>
    <definedName name="BExILL3D4W82B7R394QG3IUZRY5P" hidden="1">#REF!</definedName>
    <definedName name="BExIMGPMOTVR40BHSDEM22AQLXRA" localSheetId="1" hidden="1">#REF!</definedName>
    <definedName name="BExIMGPMOTVR40BHSDEM22AQLXRA" hidden="1">#REF!</definedName>
    <definedName name="BExIMSZZCOQSGRTIKGMDB0KQPEP3" localSheetId="1" hidden="1">#REF!</definedName>
    <definedName name="BExIMSZZCOQSGRTIKGMDB0KQPEP3" hidden="1">#REF!</definedName>
    <definedName name="BExIO7SR0VE0SL4A8VEEVWOUI9SK" localSheetId="1" hidden="1">#REF!</definedName>
    <definedName name="BExIO7SR0VE0SL4A8VEEVWOUI9SK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1" hidden="1">#REF!</definedName>
    <definedName name="BExIR2AMT2GP0Q564S2LWULD4WVN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1" hidden="1">#REF!</definedName>
    <definedName name="BExISQZFYUYYOT8CXZYL5Y7XK7LJ" hidden="1">#REF!</definedName>
    <definedName name="BExISY6E0TCIJZ60FDTS5RCCKTY1" localSheetId="1" hidden="1">#REF!</definedName>
    <definedName name="BExISY6E0TCIJZ60FDTS5RCCKTY1" hidden="1">#REF!</definedName>
    <definedName name="BExIT6PUBNPMYH8WDEMT9O3Z4NQN" localSheetId="1" hidden="1">#REF!</definedName>
    <definedName name="BExIT6PUBNPMYH8WDEMT9O3Z4NQN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1" hidden="1">#REF!</definedName>
    <definedName name="BExITZHO82Q6W6F91KLPSNSGYI4C" hidden="1">#REF!</definedName>
    <definedName name="BExIUH0R57TWCEJBG8R24NZRSBGZ" localSheetId="1" hidden="1">#REF!</definedName>
    <definedName name="BExIUH0R57TWCEJBG8R24NZRSBGZ" hidden="1">#REF!</definedName>
    <definedName name="BExIUKM9IIV2BW7HZK2W7Y85UPAD" localSheetId="1" hidden="1">#REF!</definedName>
    <definedName name="BExIUKM9IIV2BW7HZK2W7Y85UPAD" hidden="1">#REF!</definedName>
    <definedName name="BExIUO2F3OXN3TYLO7DL2VD3ABNB" localSheetId="1" hidden="1">#REF!</definedName>
    <definedName name="BExIUO2F3OXN3TYLO7DL2VD3ABNB" hidden="1">#REF!</definedName>
    <definedName name="BExIX2IZE98NR2FK7J7FSQY1XNXG" localSheetId="1" hidden="1">#REF!</definedName>
    <definedName name="BExIX2IZE98NR2FK7J7FSQY1XNXG" hidden="1">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1" hidden="1">#REF!</definedName>
    <definedName name="BExIYU2C6KF618JMTL3K9ZK1E7Y7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1" hidden="1">#REF!</definedName>
    <definedName name="BExKEL30F6JZ50CLITF48X79OZS8" hidden="1">#REF!</definedName>
    <definedName name="BExKF2WXJHVFFAL8EQ8XC67Z2ZSD" localSheetId="1" hidden="1">#REF!</definedName>
    <definedName name="BExKF2WXJHVFFAL8EQ8XC67Z2ZSD" hidden="1">#REF!</definedName>
    <definedName name="BExKFMJJYM0VXFUNBPUVIYFTX1RD" localSheetId="1" hidden="1">#REF!</definedName>
    <definedName name="BExKFMJJYM0VXFUNBPUVIYFTX1RD" hidden="1">#REF!</definedName>
    <definedName name="BExKG0XG2B42VJYAZQ68XGKFREB3" localSheetId="1" hidden="1">#REF!</definedName>
    <definedName name="BExKG0XG2B42VJYAZQ68XGKFREB3" hidden="1">#REF!</definedName>
    <definedName name="BExKGI5TD00OR1DWIPLECX80F6SF" localSheetId="1" hidden="1">#REF!</definedName>
    <definedName name="BExKGI5TD00OR1DWIPLECX80F6SF" hidden="1">#REF!</definedName>
    <definedName name="BExKH1Y2A9JQVNIHCP2H0486I1ZO" localSheetId="1" hidden="1">#REF!</definedName>
    <definedName name="BExKH1Y2A9JQVNIHCP2H0486I1ZO" hidden="1">#REF!</definedName>
    <definedName name="BExKIIOVSFELQFHB2BZKXSVA2LSM" localSheetId="1" hidden="1">#REF!</definedName>
    <definedName name="BExKIIOVSFELQFHB2BZKXSVA2LSM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1" hidden="1">#REF!</definedName>
    <definedName name="BExKLBJD3Z2M7KJRAQMWJQQ4YCLS" hidden="1">#REF!</definedName>
    <definedName name="BExKLGXK9AZN9T3CXSO6CDPQP15Y" localSheetId="1" hidden="1">#REF!</definedName>
    <definedName name="BExKLGXK9AZN9T3CXSO6CDPQP15Y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1" hidden="1">#REF!</definedName>
    <definedName name="BExKM57ILX2TFEW6U7N6L8OCWRTI" hidden="1">#REF!</definedName>
    <definedName name="BExKM7WNL1NWICMLRT4K1EOFNZ7B" localSheetId="1" hidden="1">#REF!</definedName>
    <definedName name="BExKM7WNL1NWICMLRT4K1EOFNZ7B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1" hidden="1">#REF!</definedName>
    <definedName name="BExKUKSZ0IMNIERRF0JJ1ZA03156" hidden="1">#REF!</definedName>
    <definedName name="BExKVIYZAYC8YX47W29W2F4NESR1" localSheetId="1" hidden="1">#REF!</definedName>
    <definedName name="BExKVIYZAYC8YX47W29W2F4NESR1" hidden="1">#REF!</definedName>
    <definedName name="BExKWTQ5SQIY6FV8M2HXBJ1MRIJX" localSheetId="1" hidden="1">#REF!</definedName>
    <definedName name="BExKWTQ5SQIY6FV8M2HXBJ1MRIJX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1" hidden="1">#REF!</definedName>
    <definedName name="BExMARPH49EM4ALXQ05H0QWY94FX" hidden="1">#REF!</definedName>
    <definedName name="BExMBV47JAFB4WTWRCOZKI1N12XT" localSheetId="1" hidden="1">#REF!</definedName>
    <definedName name="BExMBV47JAFB4WTWRCOZKI1N12XT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1" hidden="1">#REF!</definedName>
    <definedName name="BExMHJ7OGI87N2NTJEBNTDLDHAHX" hidden="1">#REF!</definedName>
    <definedName name="BExMJPA9ZQRNZXWK3ZVEOT0EK7FH" localSheetId="1" hidden="1">#REF!</definedName>
    <definedName name="BExMJPA9ZQRNZXWK3ZVEOT0EK7FH" hidden="1">#REF!</definedName>
    <definedName name="BExMK4KKMDELEUTAD6H8P29L9CI6" localSheetId="1" hidden="1">#REF!</definedName>
    <definedName name="BExMK4KKMDELEUTAD6H8P29L9CI6" hidden="1">#REF!</definedName>
    <definedName name="BExMKNR2Q70QV6XDWY3KYPLW7J1V" localSheetId="1" hidden="1">#REF!</definedName>
    <definedName name="BExMKNR2Q70QV6XDWY3KYPLW7J1V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1" hidden="1">#REF!</definedName>
    <definedName name="BExMP31JWBJ92EW6I900LBCHT1YM" hidden="1">#REF!</definedName>
    <definedName name="BExMPFS19Z9IMPABOSKS36MOM1FT" localSheetId="1" hidden="1">#REF!</definedName>
    <definedName name="BExMPFS19Z9IMPABOSKS36MOM1FT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1" hidden="1">[2]osnovni!#REF!</definedName>
    <definedName name="BExO5QFCDHZ0BVKSKZNJTZ3YWO3K" hidden="1">[2]osnovni!#REF!</definedName>
    <definedName name="BExO5XBHEQRFSXTBU2H6QUKK4JK9" localSheetId="1" hidden="1">#REF!</definedName>
    <definedName name="BExO5XBHEQRFSXTBU2H6QUKK4JK9" hidden="1">#REF!</definedName>
    <definedName name="BExO81AKG2D4XWINQFOXGY9YDNX7" localSheetId="1" hidden="1">#REF!</definedName>
    <definedName name="BExO81AKG2D4XWINQFOXGY9YDNX7" hidden="1">#REF!</definedName>
    <definedName name="BExO9OC0O1KAKKMTFRHH1685O13P" localSheetId="1" hidden="1">#REF!</definedName>
    <definedName name="BExO9OC0O1KAKKMTFRHH1685O13P" hidden="1">#REF!</definedName>
    <definedName name="BExOB34QV3LO71FPDUSA2298G9L5" localSheetId="1" hidden="1">#REF!</definedName>
    <definedName name="BExOB34QV3LO71FPDUSA2298G9L5" hidden="1">#REF!</definedName>
    <definedName name="BExOC571EL5EKKAPQCNNJ1O9MOSW" localSheetId="1" hidden="1">#REF!</definedName>
    <definedName name="BExOC571EL5EKKAPQCNNJ1O9MOSW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1" hidden="1">#REF!</definedName>
    <definedName name="BExOD3IDHJ0U0DZSYYLWRCWNZVAQ" hidden="1">#REF!</definedName>
    <definedName name="BExOD4UZIDIVX3LMP6H6MN9K3TJJ" localSheetId="1" hidden="1">#REF!</definedName>
    <definedName name="BExOD4UZIDIVX3LMP6H6MN9K3TJJ" hidden="1">#REF!</definedName>
    <definedName name="BExOFUETLPQPE3P66WKNKXQFJGA3" localSheetId="1" hidden="1">#REF!</definedName>
    <definedName name="BExOFUETLPQPE3P66WKNKXQFJGA3" hidden="1">#REF!</definedName>
    <definedName name="BExOGODRH45E12PURR7UECUQ32A1" localSheetId="1" hidden="1">#REF!</definedName>
    <definedName name="BExOGODRH45E12PURR7UECUQ32A1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1" hidden="1">#REF!</definedName>
    <definedName name="BExOJCFKUZ73EQU8PWZC0U9VMA9N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1" hidden="1">[2]osnovni!#REF!</definedName>
    <definedName name="BExOMFH3Z46N201TDFMEQVSRNDOS" hidden="1">[2]osnovni!#REF!</definedName>
    <definedName name="BExONJ16Z8N7K8ZF7LZMEI2LJIBF" localSheetId="1" hidden="1">#REF!</definedName>
    <definedName name="BExONJ16Z8N7K8ZF7LZMEI2LJIBF" hidden="1">#REF!</definedName>
    <definedName name="BExOO1WWN1QJAWZ15T73DKQKLFZI" localSheetId="1" hidden="1">#REF!</definedName>
    <definedName name="BExOO1WWN1QJAWZ15T73DKQKLFZI" hidden="1">#REF!</definedName>
    <definedName name="BExOOHHXGTOMRQR38R1B8UKLIEWK" localSheetId="1" hidden="1">#REF!</definedName>
    <definedName name="BExOOHHXGTOMRQR38R1B8UKLIEWK" hidden="1">#REF!</definedName>
    <definedName name="BExQ1ONNWZEF4Q9TOOXC51W4YNR4" localSheetId="1" hidden="1">#REF!</definedName>
    <definedName name="BExQ1ONNWZEF4Q9TOOXC51W4YNR4" hidden="1">#REF!</definedName>
    <definedName name="BExQ2OBND7GEUJM8LYM9SJ60JMFG" localSheetId="1" hidden="1">#REF!</definedName>
    <definedName name="BExQ2OBND7GEUJM8LYM9SJ60JMFG" hidden="1">#REF!</definedName>
    <definedName name="BExQ2Z9E002VBYDQ0RRBL7D6LD7N" localSheetId="1" hidden="1">#REF!</definedName>
    <definedName name="BExQ2Z9E002VBYDQ0RRBL7D6LD7N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1" hidden="1">#REF!</definedName>
    <definedName name="BExQ38PD1YCF061KYTTYQV74KGLB" hidden="1">#REF!</definedName>
    <definedName name="BExQ3BUJW947FG7X84DB2ENI0SUB" localSheetId="1" hidden="1">#REF!</definedName>
    <definedName name="BExQ3BUJW947FG7X84DB2ENI0SUB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1" hidden="1">#REF!</definedName>
    <definedName name="BExQ5XI9KJG4QLX3IPW0AV6NR1PM" hidden="1">#REF!</definedName>
    <definedName name="BExQ69SMCG7WMTUOB5034XIX54U5" localSheetId="1" hidden="1">#REF!</definedName>
    <definedName name="BExQ69SMCG7WMTUOB5034XIX54U5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1" hidden="1">#REF!</definedName>
    <definedName name="BExQA5LQAAN43D5V6XKQQOCP6G5N" hidden="1">#REF!</definedName>
    <definedName name="BExQAISHV5ZZCPVLZTS6YUA22RCH" localSheetId="1" hidden="1">#REF!</definedName>
    <definedName name="BExQAISHV5ZZCPVLZTS6YUA22RCH" hidden="1">#REF!</definedName>
    <definedName name="BExQAN4VSOHCSV9DD1WRFLBQ96PR" localSheetId="1" hidden="1">#REF!</definedName>
    <definedName name="BExQAN4VSOHCSV9DD1WRFLBQ96PR" hidden="1">#REF!</definedName>
    <definedName name="BExQBH3TNV6HEXXKCHGE99JOXLV6" localSheetId="1" hidden="1">#REF!</definedName>
    <definedName name="BExQBH3TNV6HEXXKCHGE99JOXLV6" hidden="1">#REF!</definedName>
    <definedName name="BExQC0FPGWCQ7B66IIAFC5ECLBDS" localSheetId="1" hidden="1">#REF!</definedName>
    <definedName name="BExQC0FPGWCQ7B66IIAFC5ECLBDS" hidden="1">#REF!</definedName>
    <definedName name="BExQCEDH0JYSHLIR4BZ9ZETPFK2Z" localSheetId="1" hidden="1">#REF!</definedName>
    <definedName name="BExQCEDH0JYSHLIR4BZ9ZETPFK2Z" hidden="1">#REF!</definedName>
    <definedName name="BExQFTEEPD3QA9XDZBM9DNEXX50K" localSheetId="1" hidden="1">#REF!</definedName>
    <definedName name="BExQFTEEPD3QA9XDZBM9DNEXX50K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1" hidden="1">#REF!</definedName>
    <definedName name="BExQGKO7WAZFJPAEOM25MAJDSU1C" hidden="1">#REF!</definedName>
    <definedName name="BExQHTBR8MUXR7W8M217HBS2W4CI" localSheetId="1" hidden="1">#REF!</definedName>
    <definedName name="BExQHTBR8MUXR7W8M217HBS2W4CI" hidden="1">#REF!</definedName>
    <definedName name="BExQI1F2S6KONWXBR5WCXEH4AHTI" localSheetId="1" hidden="1">#REF!</definedName>
    <definedName name="BExQI1F2S6KONWXBR5WCXEH4AHTI" hidden="1">#REF!</definedName>
    <definedName name="BExQJ5FEVTY1EGKURNGMXRULDJHY" localSheetId="1" hidden="1">#REF!</definedName>
    <definedName name="BExQJ5FEVTY1EGKURNGMXRULDJHY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1" hidden="1">#REF!</definedName>
    <definedName name="BExS09WBIEISHRKLG4MBNB77T1KO" hidden="1">#REF!</definedName>
    <definedName name="BExS0RKXSZQCCXI6FK0PF55BXGE3" localSheetId="1" hidden="1">#REF!</definedName>
    <definedName name="BExS0RKXSZQCCXI6FK0PF55BXGE3" hidden="1">#REF!</definedName>
    <definedName name="BExS169G5H5VV03FA8JO03KJL58B" localSheetId="1" hidden="1">#REF!</definedName>
    <definedName name="BExS169G5H5VV03FA8JO03KJL58B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1" hidden="1">#REF!</definedName>
    <definedName name="BExS214S18UOBV47TSJS62YNMNPX" hidden="1">#REF!</definedName>
    <definedName name="BExS3J893INIVLRHGTKGQC241CCG" localSheetId="1" hidden="1">#REF!</definedName>
    <definedName name="BExS3J893INIVLRHGTKGQC241CCG" hidden="1">#REF!</definedName>
    <definedName name="BExS3ZEWIK98CEI8SIL4GRFUT9OI" localSheetId="1" hidden="1">#REF!</definedName>
    <definedName name="BExS3ZEWIK98CEI8SIL4GRFUT9OI" hidden="1">#REF!</definedName>
    <definedName name="BExS45EOQJBZ7MV3I3AALGS8RSF8" localSheetId="1" hidden="1">#REF!</definedName>
    <definedName name="BExS45EOQJBZ7MV3I3AALGS8RSF8" hidden="1">#REF!</definedName>
    <definedName name="BExS5R936B5TJ691IP22T4P72XFG" localSheetId="1" hidden="1">#REF!</definedName>
    <definedName name="BExS5R936B5TJ691IP22T4P72XFG" hidden="1">#REF!</definedName>
    <definedName name="BExS6VPJSPWK1TD4VVOESHD0YKG3" localSheetId="1" hidden="1">#REF!</definedName>
    <definedName name="BExS6VPJSPWK1TD4VVOESHD0YKG3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1" hidden="1">#REF!</definedName>
    <definedName name="BExSDHTJCSYDZPJ08GC80R7FVGHS" hidden="1">#REF!</definedName>
    <definedName name="BExSE277O9GKHPCD84GWM2ONYGU4" localSheetId="1" hidden="1">#REF!</definedName>
    <definedName name="BExSE277O9GKHPCD84GWM2ONYGU4" hidden="1">#REF!</definedName>
    <definedName name="BExSEQH0OSV4WUH2W6MER20H91H1" localSheetId="1" hidden="1">#REF!</definedName>
    <definedName name="BExSEQH0OSV4WUH2W6MER20H91H1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1" hidden="1">#REF!</definedName>
    <definedName name="BExTTSGT6VJU9U5MZO28TH9H5Y22" hidden="1">#REF!</definedName>
    <definedName name="BExTW24VNKIUKB9K62VOLB6SC3D3" localSheetId="1" hidden="1">#REF!</definedName>
    <definedName name="BExTW24VNKIUKB9K62VOLB6SC3D3" hidden="1">#REF!</definedName>
    <definedName name="BExTW8KYC598K6VGJ279ZX1CZ491" localSheetId="1" hidden="1">#REF!</definedName>
    <definedName name="BExTW8KYC598K6VGJ279ZX1CZ491" hidden="1">#REF!</definedName>
    <definedName name="BExTXMS59MUCPGA5Y504PTM251EH" localSheetId="1" hidden="1">#REF!</definedName>
    <definedName name="BExTXMS59MUCPGA5Y504PTM251EH" hidden="1">#REF!</definedName>
    <definedName name="BExTYN1HOCVRP013P8J1MUZWNZN9" localSheetId="1" hidden="1">#REF!</definedName>
    <definedName name="BExTYN1HOCVRP013P8J1MUZWNZN9" hidden="1">#REF!</definedName>
    <definedName name="BExTZCTF7ECX56X36K6YUYDBFMVO" localSheetId="1" hidden="1">#REF!</definedName>
    <definedName name="BExTZCTF7ECX56X36K6YUYDBFMVO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1" hidden="1">#REF!</definedName>
    <definedName name="BExU1KJAZR08Q3E9VWBSPZB16V50" hidden="1">#REF!</definedName>
    <definedName name="BExU2CPL19I9CCQOVZOCN2F6KPO5" localSheetId="1" hidden="1">#REF!</definedName>
    <definedName name="BExU2CPL19I9CCQOVZOCN2F6KPO5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1" hidden="1">#REF!</definedName>
    <definedName name="BExU8D8N0SMDPI0JS5W50BEUU67O" hidden="1">#REF!</definedName>
    <definedName name="BExU9S6VP2VBPXM31EMS3EZBS5BJ" localSheetId="1" hidden="1">#REF!</definedName>
    <definedName name="BExU9S6VP2VBPXM31EMS3EZBS5BJ" hidden="1">#REF!</definedName>
    <definedName name="BExUAS07HNGJP1RXZBXFQF5CAZ8G" localSheetId="1" hidden="1">#REF!</definedName>
    <definedName name="BExUAS07HNGJP1RXZBXFQF5CAZ8G" hidden="1">#REF!</definedName>
    <definedName name="BExUASGGK3YLBMI80DHC86GNRYYM" localSheetId="1" hidden="1">#REF!</definedName>
    <definedName name="BExUASGGK3YLBMI80DHC86GNRYYM" hidden="1">#REF!</definedName>
    <definedName name="BExUB8MWE7MLFZUNMKTY3WIQFYXX" localSheetId="1" hidden="1">[2]osnovni!#REF!</definedName>
    <definedName name="BExUB8MWE7MLFZUNMKTY3WIQFYXX" hidden="1">[2]osnovni!#REF!</definedName>
    <definedName name="BExUC6NND4ANL7105W4UFMK58BC2" localSheetId="1" hidden="1">#REF!</definedName>
    <definedName name="BExUC6NND4ANL7105W4UFMK58BC2" hidden="1">#REF!</definedName>
    <definedName name="BExUCDP3RI4WSR37TZ6SGG2AVIAS" localSheetId="1" hidden="1">#REF!</definedName>
    <definedName name="BExUCDP3RI4WSR37TZ6SGG2AVIAS" hidden="1">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1" hidden="1">#REF!</definedName>
    <definedName name="BExVRE1HL8XFR87FJKM5ZYDFK6DV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1" hidden="1">#REF!</definedName>
    <definedName name="BExVSSU8RIDVG21ZWTYCV1O5UFT7" hidden="1">#REF!</definedName>
    <definedName name="BExVUW2BH16FLWXHF2LVS8DP7NMD" localSheetId="1" hidden="1">#REF!</definedName>
    <definedName name="BExVUW2BH16FLWXHF2LVS8DP7NMD" hidden="1">#REF!</definedName>
    <definedName name="BExVVKN1YKF11GPN7638N5L2V80W" localSheetId="1" hidden="1">#REF!</definedName>
    <definedName name="BExVVKN1YKF11GPN7638N5L2V80W" hidden="1">#REF!</definedName>
    <definedName name="BExVVPQHRKHNFA6BMME6CRFKIFV0" localSheetId="1" hidden="1">#REF!</definedName>
    <definedName name="BExVVPQHRKHNFA6BMME6CRFKIFV0" hidden="1">#REF!</definedName>
    <definedName name="BExVWKR4IZEVTO6S0GKPRXW9UXZ1" localSheetId="1" hidden="1">#REF!</definedName>
    <definedName name="BExVWKR4IZEVTO6S0GKPRXW9UXZ1" hidden="1">#REF!</definedName>
    <definedName name="BExVWSEDCMU6XDCGMNOHV57FQPYR" localSheetId="1" hidden="1">#REF!</definedName>
    <definedName name="BExVWSEDCMU6XDCGMNOHV57FQPYR" hidden="1">#REF!</definedName>
    <definedName name="BExVYOA4BUH051XMM8HZH1DJ6771" localSheetId="1" hidden="1">#REF!</definedName>
    <definedName name="BExVYOA4BUH051XMM8HZH1DJ6771" hidden="1">#REF!</definedName>
    <definedName name="BExW014O0J85XWJPHQI63X21LGOL" localSheetId="1" hidden="1">#REF!</definedName>
    <definedName name="BExW014O0J85XWJPHQI63X21LGOL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1" hidden="1">#REF!</definedName>
    <definedName name="BExW0FILHAZFDQGSE1L1W1N42DFU" hidden="1">#REF!</definedName>
    <definedName name="BExW0RCNXB6J4982XCQTHQMWI4SN" localSheetId="1" hidden="1">#REF!</definedName>
    <definedName name="BExW0RCNXB6J4982XCQTHQMWI4SN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1" hidden="1">#REF!</definedName>
    <definedName name="BExW7UP5U4S8ZIURCP4G84KL2FJ7" hidden="1">#REF!</definedName>
    <definedName name="BExXNTNM3ASTN6XYNBZ208AQ11OB" localSheetId="1" hidden="1">#REF!</definedName>
    <definedName name="BExXNTNM3ASTN6XYNBZ208AQ11OB" hidden="1">#REF!</definedName>
    <definedName name="BExXO33GHHZS3D974AIRCWXB6XZY" localSheetId="1" hidden="1">#REF!</definedName>
    <definedName name="BExXO33GHHZS3D974AIRCWXB6XZY" hidden="1">#REF!</definedName>
    <definedName name="BExXPLCDK0XHMO921XJ9YIUINNIV" localSheetId="1" hidden="1">#REF!</definedName>
    <definedName name="BExXPLCDK0XHMO921XJ9YIUINNIV" hidden="1">#REF!</definedName>
    <definedName name="BExXQZ8QXT9Q39MDDZ43DR57PXDL" localSheetId="1" hidden="1">#REF!</definedName>
    <definedName name="BExXQZ8QXT9Q39MDDZ43DR57PXDL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1" hidden="1">#REF!</definedName>
    <definedName name="BExXTWVZYKSQU2EB3KMPA3JAYWSV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1" hidden="1">#REF!</definedName>
    <definedName name="BExXVCVRU7MBCO2HCWZLHCYHYGFC" hidden="1">#REF!</definedName>
    <definedName name="BExXVHJ41YA7SSBE8E4JT6Q175EL" localSheetId="1" hidden="1">#REF!</definedName>
    <definedName name="BExXVHJ41YA7SSBE8E4JT6Q175EL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1" hidden="1">#REF!</definedName>
    <definedName name="BExXVTO0RWI4RJ2HNIWS8C2SMZG3" hidden="1">#REF!</definedName>
    <definedName name="BExXWAR0ROHDCMDJ6V2A484DM55F" localSheetId="1" hidden="1">#REF!</definedName>
    <definedName name="BExXWAR0ROHDCMDJ6V2A484DM55F" hidden="1">#REF!</definedName>
    <definedName name="BExXXD9DNEP9YPV68COZSM078QSN" localSheetId="1" hidden="1">#REF!</definedName>
    <definedName name="BExXXD9DNEP9YPV68COZSM078QSN" hidden="1">#REF!</definedName>
    <definedName name="BExXYA2RZ4R0E4V4Y6W01HETRD8P" localSheetId="1" hidden="1">#REF!</definedName>
    <definedName name="BExXYA2RZ4R0E4V4Y6W01HETRD8P" hidden="1">#REF!</definedName>
    <definedName name="BExXZPMM7ZE3SASPLJR0P9G6WJD9" localSheetId="1" hidden="1">#REF!</definedName>
    <definedName name="BExXZPMM7ZE3SASPLJR0P9G6WJD9" hidden="1">#REF!</definedName>
    <definedName name="BExY0H1RTMAEDVK6PNUZFM90JTJR" localSheetId="1" hidden="1">[2]osnovni!#REF!</definedName>
    <definedName name="BExY0H1RTMAEDVK6PNUZFM90JTJR" hidden="1">[2]osnovni!#REF!</definedName>
    <definedName name="BExY1L24HR2XKP9ULDOD3U3890TI" localSheetId="1" hidden="1">#REF!</definedName>
    <definedName name="BExY1L24HR2XKP9ULDOD3U3890TI" hidden="1">#REF!</definedName>
    <definedName name="BExY2SYQEG718OKFZQUC6A8TRESH" localSheetId="1" hidden="1">#REF!</definedName>
    <definedName name="BExY2SYQEG718OKFZQUC6A8TRESH" hidden="1">#REF!</definedName>
    <definedName name="BExY5G4D0APGKC33XPU9PTM674KB" localSheetId="1" hidden="1">#REF!</definedName>
    <definedName name="BExY5G4D0APGKC33XPU9PTM674KB" hidden="1">#REF!</definedName>
    <definedName name="BExY5YPB0OI8WS6A5K6SGPJJY5PV" localSheetId="1" hidden="1">#REF!</definedName>
    <definedName name="BExY5YPB0OI8WS6A5K6SGPJJY5PV" hidden="1">#REF!</definedName>
    <definedName name="BExZJHZYCJTI6S4NY30T2ZPWLBB6" localSheetId="1" hidden="1">#REF!</definedName>
    <definedName name="BExZJHZYCJTI6S4NY30T2ZPWLBB6" hidden="1">#REF!</definedName>
    <definedName name="BExZJOQT3P5Q0Y5JHIUJKAYTIRD2" localSheetId="1" hidden="1">#REF!</definedName>
    <definedName name="BExZJOQT3P5Q0Y5JHIUJKAYTIRD2" hidden="1">#REF!</definedName>
    <definedName name="BExZMA8Z0VSK9KJZXJ4IEALZR9PJ" localSheetId="1" hidden="1">#REF!</definedName>
    <definedName name="BExZMA8Z0VSK9KJZXJ4IEALZR9PJ" hidden="1">#REF!</definedName>
    <definedName name="BExZMIN3QOUYHCFPVPO8LW0JJDYD" localSheetId="1" hidden="1">#REF!</definedName>
    <definedName name="BExZMIN3QOUYHCFPVPO8LW0JJDYD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1" hidden="1">[2]osnovni!#REF!</definedName>
    <definedName name="BExZPS9STGUD7WKQQ3MSS0U5X7FH" hidden="1">[2]osnovni!#REF!</definedName>
    <definedName name="BExZQOCA678SOO8UZEELZZINCQLK" localSheetId="1" hidden="1">#REF!</definedName>
    <definedName name="BExZQOCA678SOO8UZEELZZINCQLK" hidden="1">#REF!</definedName>
    <definedName name="BExZRCM9ELUYLA5JGLZ080GY1XAD" localSheetId="1" hidden="1">#REF!</definedName>
    <definedName name="BExZRCM9ELUYLA5JGLZ080GY1XAD" hidden="1">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1" hidden="1">#REF!</definedName>
    <definedName name="BExZS9VXCF1KQVEY2R0QLTURRQBJ" hidden="1">#REF!</definedName>
    <definedName name="BExZT7QY5QPHDGW2FUD3L2GTA0WP" localSheetId="1" hidden="1">#REF!</definedName>
    <definedName name="BExZT7QY5QPHDGW2FUD3L2GTA0WP" hidden="1">#REF!</definedName>
    <definedName name="BExZU5M5TC1MV7P8QRZN2AIR0IEN" localSheetId="1" hidden="1">#REF!</definedName>
    <definedName name="BExZU5M5TC1MV7P8QRZN2AIR0IEN" hidden="1">#REF!</definedName>
    <definedName name="BExZVTENFIP1Q70TI7FOM4TOC1U8" localSheetId="1" hidden="1">#REF!</definedName>
    <definedName name="BExZVTENFIP1Q70TI7FOM4TOC1U8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1" hidden="1">#REF!</definedName>
    <definedName name="BExZWWTE45CYJ2ZO3V3GEILKD4KS" hidden="1">#REF!</definedName>
    <definedName name="ć" localSheetId="1">[3]NEFTRANS!#REF!</definedName>
    <definedName name="ć">[3]NEFTRANS!#REF!</definedName>
    <definedName name="d">[1]NOVMIR3!$E$3:$E$43</definedName>
    <definedName name="f" localSheetId="1">[3]NEFTRANS!#REF!</definedName>
    <definedName name="f">[3]NEFTRANS!#REF!</definedName>
    <definedName name="fr" localSheetId="1" hidden="1">#REF!</definedName>
    <definedName name="fr" hidden="1">#REF!</definedName>
    <definedName name="I" localSheetId="1">[4]NEFTRANS!#REF!</definedName>
    <definedName name="I">[4]NEFTRANS!#REF!</definedName>
    <definedName name="IdiNa1" localSheetId="1">[5]!IdiNa1</definedName>
    <definedName name="IdiNa1">[5]!IdiNa1</definedName>
    <definedName name="IdiNa10" localSheetId="1">[5]!IdiNa10</definedName>
    <definedName name="IdiNa10">[5]!IdiNa10</definedName>
    <definedName name="IdiNa11" localSheetId="1">[5]!IdiNa11</definedName>
    <definedName name="IdiNa11">[5]!IdiNa11</definedName>
    <definedName name="IdiNa12" localSheetId="1">[5]!IdiNa12</definedName>
    <definedName name="IdiNa12">[5]!IdiNa12</definedName>
    <definedName name="IdiNa13" localSheetId="1">[5]!IdiNa13</definedName>
    <definedName name="IdiNa13">[5]!IdiNa13</definedName>
    <definedName name="IdiNa14" localSheetId="1">[5]!IdiNa14</definedName>
    <definedName name="IdiNa14">[5]!IdiNa14</definedName>
    <definedName name="IdiNa15" localSheetId="1">[5]!IdiNa15</definedName>
    <definedName name="IdiNa15">[5]!IdiNa15</definedName>
    <definedName name="IdiNa16" localSheetId="1">[5]!IdiNa16</definedName>
    <definedName name="IdiNa16">[5]!IdiNa16</definedName>
    <definedName name="IdiNa17" localSheetId="1">[5]!IdiNa17</definedName>
    <definedName name="IdiNa17">[5]!IdiNa17</definedName>
    <definedName name="IdiNa18" localSheetId="1">[5]!IdiNa18</definedName>
    <definedName name="IdiNa18">[5]!IdiNa18</definedName>
    <definedName name="IdiNa19" localSheetId="1">[5]!IdiNa19</definedName>
    <definedName name="IdiNa19">[5]!IdiNa19</definedName>
    <definedName name="IdiNa2" localSheetId="1">[5]!IdiNa2</definedName>
    <definedName name="IdiNa2">[5]!IdiNa2</definedName>
    <definedName name="IdiNa20" localSheetId="1">[5]!IdiNa20</definedName>
    <definedName name="IdiNa20">[5]!IdiNa20</definedName>
    <definedName name="IdiNa21" localSheetId="1">[5]!IdiNa21</definedName>
    <definedName name="IdiNa21">[5]!IdiNa21</definedName>
    <definedName name="IdiNa22" localSheetId="1">[5]!IdiNa22</definedName>
    <definedName name="IdiNa22">[5]!IdiNa22</definedName>
    <definedName name="IdiNa23" localSheetId="1">[5]!IdiNa23</definedName>
    <definedName name="IdiNa23">[5]!IdiNa23</definedName>
    <definedName name="IdiNa24" localSheetId="1">[5]!IdiNa24</definedName>
    <definedName name="IdiNa24">[5]!IdiNa24</definedName>
    <definedName name="IdiNa25" localSheetId="1">[5]!IdiNa25</definedName>
    <definedName name="IdiNa25">[5]!IdiNa25</definedName>
    <definedName name="IdiNa26" localSheetId="1">[5]!IdiNa26</definedName>
    <definedName name="IdiNa26">[5]!IdiNa26</definedName>
    <definedName name="IdiNa27" localSheetId="1">[5]!IdiNa27</definedName>
    <definedName name="IdiNa27">[5]!IdiNa27</definedName>
    <definedName name="IdiNa28" localSheetId="1">[5]!IdiNa28</definedName>
    <definedName name="IdiNa28">[5]!IdiNa28</definedName>
    <definedName name="IdiNa29" localSheetId="1">[5]!IdiNa29</definedName>
    <definedName name="IdiNa29">[5]!IdiNa29</definedName>
    <definedName name="IdiNa3" localSheetId="1">[5]!IdiNa3</definedName>
    <definedName name="IdiNa3">[5]!IdiNa3</definedName>
    <definedName name="IdiNa30" localSheetId="1">[5]!IdiNa30</definedName>
    <definedName name="IdiNa30">[5]!IdiNa30</definedName>
    <definedName name="IdiNa31" localSheetId="1">[5]!IdiNa31</definedName>
    <definedName name="IdiNa31">[5]!IdiNa31</definedName>
    <definedName name="IdiNa32" localSheetId="1">[5]!IdiNa32</definedName>
    <definedName name="IdiNa32">[5]!IdiNa32</definedName>
    <definedName name="IdiNa33" localSheetId="1">[5]!IdiNa33</definedName>
    <definedName name="IdiNa33">[5]!IdiNa33</definedName>
    <definedName name="IdiNa34" localSheetId="1">[5]!IdiNa34</definedName>
    <definedName name="IdiNa34">[5]!IdiNa34</definedName>
    <definedName name="IdiNa35" localSheetId="1">[5]!IdiNa35</definedName>
    <definedName name="IdiNa35">[5]!IdiNa35</definedName>
    <definedName name="IdiNa4" localSheetId="1">[5]!IdiNa4</definedName>
    <definedName name="IdiNa4">[5]!IdiNa4</definedName>
    <definedName name="IdiNa5" localSheetId="1">[5]!IdiNa5</definedName>
    <definedName name="IdiNa5">[5]!IdiNa5</definedName>
    <definedName name="IdiNa6" localSheetId="1">[5]!IdiNa6</definedName>
    <definedName name="IdiNa6">[5]!IdiNa6</definedName>
    <definedName name="IdiNa7" localSheetId="1">[5]!IdiNa7</definedName>
    <definedName name="IdiNa7">[5]!IdiNa7</definedName>
    <definedName name="IdiNa8" localSheetId="1">[5]!IdiNa8</definedName>
    <definedName name="IdiNa8">[5]!IdiNa8</definedName>
    <definedName name="IdiNa9" localSheetId="1">[5]!IdiNa9</definedName>
    <definedName name="IdiNa9">[5]!IdiNa9</definedName>
    <definedName name="_xlnm.Print_Titles" localSheetId="1">'Posebni dio '!$7:$9</definedName>
    <definedName name="K" localSheetId="1">[4]NEFTRANS!#REF!</definedName>
    <definedName name="K">[4]NEFTRANS!#REF!</definedName>
    <definedName name="kk" hidden="1">{#N/A,#N/A,FALSE,"CIJENE"}</definedName>
    <definedName name="M" localSheetId="1">[4]NEFTRANS!#REF!</definedName>
    <definedName name="M">[4]NEFTRANS!#REF!</definedName>
    <definedName name="mi" localSheetId="1" hidden="1">#REF!</definedName>
    <definedName name="mi" hidden="1">#REF!</definedName>
    <definedName name="N" localSheetId="1">[4]NEFTRANS!#REF!</definedName>
    <definedName name="N">[4]NEFTRANS!#REF!</definedName>
    <definedName name="novo" localSheetId="1">[3]NEFTRANS!#REF!</definedName>
    <definedName name="novo">[3]NEFTRANS!#REF!</definedName>
    <definedName name="P" localSheetId="1">[4]NEFTRANS!#REF!</definedName>
    <definedName name="P">[4]NEFTRANS!#REF!</definedName>
    <definedName name="_xlnm.Print_Area" localSheetId="1">'Posebni dio '!$A$1:$N$645</definedName>
    <definedName name="_xlnm.Print_Area">#REF!</definedName>
    <definedName name="PRINT_AREA_MI" localSheetId="1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1">[4]NEFTRANS!#REF!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x" hidden="1">{#N/A,#N/A,FALSE,"CIJENE"}</definedName>
    <definedName name="xx" hidden="1">{#N/A,#N/A,FALSE,"CIJENE"}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0" i="1" l="1"/>
  <c r="N627" i="5" l="1"/>
  <c r="N626" i="5"/>
  <c r="N545" i="5"/>
  <c r="N544" i="5"/>
  <c r="N543" i="5"/>
  <c r="N538" i="5"/>
  <c r="N530" i="5"/>
  <c r="N529" i="5"/>
  <c r="N528" i="5"/>
  <c r="N522" i="5"/>
  <c r="N451" i="5"/>
  <c r="N450" i="5"/>
  <c r="N449" i="5"/>
  <c r="N345" i="5"/>
  <c r="N334" i="5"/>
  <c r="N333" i="5"/>
  <c r="N332" i="5"/>
  <c r="N303" i="5"/>
  <c r="N302" i="5"/>
  <c r="N301" i="5"/>
  <c r="N249" i="5"/>
  <c r="N248" i="5"/>
  <c r="N247" i="5"/>
  <c r="N593" i="5"/>
  <c r="N603" i="5"/>
  <c r="N600" i="5"/>
  <c r="N599" i="5"/>
  <c r="N598" i="5"/>
  <c r="N597" i="5"/>
  <c r="N595" i="5"/>
  <c r="N594" i="5"/>
  <c r="N605" i="5"/>
  <c r="N604" i="5"/>
  <c r="N602" i="5"/>
  <c r="N601" i="5"/>
  <c r="K21" i="1"/>
  <c r="K113" i="1"/>
  <c r="K88" i="1"/>
  <c r="L380" i="5"/>
  <c r="K49" i="1" l="1"/>
  <c r="K48" i="1" s="1"/>
  <c r="L240" i="5"/>
  <c r="K119" i="1"/>
  <c r="M85" i="1"/>
  <c r="M86" i="1"/>
  <c r="M87" i="1"/>
  <c r="M89" i="1"/>
  <c r="M90" i="1"/>
  <c r="M91" i="1"/>
  <c r="M92" i="1"/>
  <c r="M93" i="1"/>
  <c r="M95" i="1"/>
  <c r="M97" i="1"/>
  <c r="M98" i="1"/>
  <c r="M100" i="1"/>
  <c r="M101" i="1"/>
  <c r="M103" i="1"/>
  <c r="M105" i="1"/>
  <c r="M106" i="1"/>
  <c r="M107" i="1"/>
  <c r="M108" i="1"/>
  <c r="K104" i="1"/>
  <c r="K102" i="1"/>
  <c r="K99" i="1"/>
  <c r="K96" i="1"/>
  <c r="K94" i="1"/>
  <c r="K84" i="1"/>
  <c r="L21" i="1"/>
  <c r="K83" i="1" l="1"/>
  <c r="L417" i="5"/>
  <c r="M417" i="5"/>
  <c r="L420" i="5"/>
  <c r="M420" i="5"/>
  <c r="K80" i="1"/>
  <c r="N277" i="5" l="1"/>
  <c r="M16" i="1" l="1"/>
  <c r="L18" i="1"/>
  <c r="M242" i="5" l="1"/>
  <c r="K78" i="1"/>
  <c r="K77" i="1" s="1"/>
  <c r="L65" i="1"/>
  <c r="L60" i="1"/>
  <c r="L52" i="1"/>
  <c r="L48" i="1"/>
  <c r="L71" i="1" l="1"/>
  <c r="K60" i="1"/>
  <c r="M58" i="1" l="1"/>
  <c r="K52" i="1"/>
  <c r="K158" i="5" l="1"/>
  <c r="K617" i="5" s="1"/>
  <c r="L619" i="5"/>
  <c r="L621" i="5"/>
  <c r="L623" i="5"/>
  <c r="K547" i="5"/>
  <c r="L592" i="5"/>
  <c r="M592" i="5"/>
  <c r="K592" i="5"/>
  <c r="M594" i="5"/>
  <c r="L594" i="5"/>
  <c r="K594" i="5"/>
  <c r="K593" i="5" s="1"/>
  <c r="M593" i="5"/>
  <c r="L593" i="5"/>
  <c r="K443" i="5" l="1"/>
  <c r="K417" i="5"/>
  <c r="K263" i="5"/>
  <c r="M623" i="5"/>
  <c r="L548" i="5"/>
  <c r="M548" i="5"/>
  <c r="M549" i="5"/>
  <c r="L550" i="5"/>
  <c r="M550" i="5"/>
  <c r="L524" i="5"/>
  <c r="M524" i="5"/>
  <c r="L517" i="5"/>
  <c r="L516" i="5" s="1"/>
  <c r="L514" i="5" s="1"/>
  <c r="M517" i="5"/>
  <c r="M516" i="5" s="1"/>
  <c r="M514" i="5" s="1"/>
  <c r="L511" i="5"/>
  <c r="L510" i="5" s="1"/>
  <c r="M511" i="5"/>
  <c r="M510" i="5" s="1"/>
  <c r="M485" i="5"/>
  <c r="L485" i="5"/>
  <c r="L472" i="5"/>
  <c r="L471" i="5" s="1"/>
  <c r="M472" i="5"/>
  <c r="M471" i="5" s="1"/>
  <c r="L466" i="5"/>
  <c r="M466" i="5"/>
  <c r="L401" i="5"/>
  <c r="L400" i="5" s="1"/>
  <c r="M401" i="5"/>
  <c r="M400" i="5" s="1"/>
  <c r="L351" i="5"/>
  <c r="M351" i="5"/>
  <c r="L324" i="5"/>
  <c r="M324" i="5"/>
  <c r="L318" i="5"/>
  <c r="M318" i="5"/>
  <c r="L314" i="5"/>
  <c r="M314" i="5"/>
  <c r="L263" i="5"/>
  <c r="M263" i="5"/>
  <c r="L57" i="5"/>
  <c r="M57" i="5"/>
  <c r="L58" i="5"/>
  <c r="L56" i="5" s="1"/>
  <c r="L55" i="5" s="1"/>
  <c r="M58" i="5"/>
  <c r="M56" i="5" s="1"/>
  <c r="M55" i="5" s="1"/>
  <c r="L15" i="5"/>
  <c r="M15" i="5"/>
  <c r="M12" i="5" s="1"/>
  <c r="L22" i="5"/>
  <c r="M22" i="5"/>
  <c r="L29" i="5"/>
  <c r="M29" i="5"/>
  <c r="L38" i="5"/>
  <c r="L35" i="5" s="1"/>
  <c r="M38" i="5"/>
  <c r="M35" i="5"/>
  <c r="L36" i="5"/>
  <c r="M36" i="5"/>
  <c r="L37" i="5"/>
  <c r="M37" i="5"/>
  <c r="L12" i="5"/>
  <c r="L13" i="5"/>
  <c r="M13" i="5"/>
  <c r="L14" i="5"/>
  <c r="M14" i="5"/>
  <c r="L16" i="5"/>
  <c r="L227" i="5"/>
  <c r="L226" i="5" s="1"/>
  <c r="M227" i="5"/>
  <c r="K227" i="5"/>
  <c r="K226" i="5" s="1"/>
  <c r="L549" i="5" l="1"/>
  <c r="M515" i="5"/>
  <c r="L515" i="5"/>
  <c r="M11" i="5"/>
  <c r="L11" i="5"/>
  <c r="M226" i="5"/>
  <c r="L541" i="5"/>
  <c r="M541" i="5"/>
  <c r="K541" i="5"/>
  <c r="L330" i="5" l="1"/>
  <c r="M330" i="5"/>
  <c r="K330" i="5"/>
  <c r="L291" i="5" l="1"/>
  <c r="M291" i="5"/>
  <c r="K291" i="5"/>
  <c r="L191" i="5"/>
  <c r="M189" i="5"/>
  <c r="L189" i="5"/>
  <c r="K189" i="5"/>
  <c r="M179" i="5"/>
  <c r="L179" i="5"/>
  <c r="L178" i="5" s="1"/>
  <c r="K179" i="5"/>
  <c r="K178" i="5" s="1"/>
  <c r="L188" i="5" l="1"/>
  <c r="M178" i="5"/>
  <c r="L149" i="5"/>
  <c r="M149" i="5"/>
  <c r="K149" i="5"/>
  <c r="L144" i="5"/>
  <c r="L140" i="5" s="1"/>
  <c r="M144" i="5"/>
  <c r="K144" i="5"/>
  <c r="N75" i="5"/>
  <c r="L73" i="5"/>
  <c r="L70" i="5"/>
  <c r="L64" i="5"/>
  <c r="M64" i="5"/>
  <c r="L60" i="5"/>
  <c r="L43" i="5"/>
  <c r="M43" i="5"/>
  <c r="L47" i="5"/>
  <c r="L46" i="5" s="1"/>
  <c r="L50" i="5"/>
  <c r="L49" i="5" s="1"/>
  <c r="L53" i="5"/>
  <c r="L52" i="5" s="1"/>
  <c r="K40" i="5"/>
  <c r="L40" i="5"/>
  <c r="K31" i="5"/>
  <c r="L31" i="5"/>
  <c r="M31" i="5"/>
  <c r="L39" i="5" l="1"/>
  <c r="L59" i="5"/>
  <c r="M402" i="5"/>
  <c r="L402" i="5"/>
  <c r="L413" i="5"/>
  <c r="M413" i="5"/>
  <c r="L441" i="5" l="1"/>
  <c r="L440" i="5" s="1"/>
  <c r="L423" i="5"/>
  <c r="L422" i="5" s="1"/>
  <c r="L378" i="5"/>
  <c r="L346" i="5"/>
  <c r="L345" i="5" s="1"/>
  <c r="L328" i="5"/>
  <c r="L327" i="5" s="1"/>
  <c r="L155" i="5"/>
  <c r="L154" i="5" s="1"/>
  <c r="L610" i="5"/>
  <c r="L609" i="5" s="1"/>
  <c r="L589" i="5"/>
  <c r="L586" i="5"/>
  <c r="L578" i="5"/>
  <c r="L577" i="5" s="1"/>
  <c r="L566" i="5"/>
  <c r="L565" i="5" s="1"/>
  <c r="L563" i="5"/>
  <c r="L562" i="5" s="1"/>
  <c r="L554" i="5"/>
  <c r="L553" i="5" s="1"/>
  <c r="L525" i="5"/>
  <c r="L518" i="5"/>
  <c r="L462" i="5"/>
  <c r="L461" i="5" s="1"/>
  <c r="M462" i="5"/>
  <c r="K462" i="5"/>
  <c r="K461" i="5" s="1"/>
  <c r="L585" i="5" l="1"/>
  <c r="M461" i="5"/>
  <c r="L459" i="5" l="1"/>
  <c r="L453" i="5"/>
  <c r="M445" i="5"/>
  <c r="L445" i="5"/>
  <c r="L447" i="5"/>
  <c r="K445" i="5"/>
  <c r="L438" i="5"/>
  <c r="L437" i="5" s="1"/>
  <c r="L432" i="5"/>
  <c r="L431" i="5" s="1"/>
  <c r="L389" i="5"/>
  <c r="L388" i="5" s="1"/>
  <c r="L383" i="5"/>
  <c r="L382" i="5" s="1"/>
  <c r="L368" i="5"/>
  <c r="L367" i="5" s="1"/>
  <c r="L365" i="5"/>
  <c r="L364" i="5" s="1"/>
  <c r="L362" i="5"/>
  <c r="L361" i="5" s="1"/>
  <c r="L436" i="5" l="1"/>
  <c r="L444" i="5"/>
  <c r="L343" i="5"/>
  <c r="L342" i="5" s="1"/>
  <c r="L340" i="5"/>
  <c r="L339" i="5" s="1"/>
  <c r="L335" i="5" s="1"/>
  <c r="L320" i="5"/>
  <c r="L319" i="5" s="1"/>
  <c r="L316" i="5"/>
  <c r="L315" i="5" s="1"/>
  <c r="L306" i="5"/>
  <c r="L305" i="5" s="1"/>
  <c r="L473" i="5" l="1"/>
  <c r="N289" i="5" l="1"/>
  <c r="K284" i="5"/>
  <c r="L284" i="5"/>
  <c r="M284" i="5"/>
  <c r="L281" i="5"/>
  <c r="L280" i="5" s="1"/>
  <c r="L269" i="5"/>
  <c r="L268" i="5" s="1"/>
  <c r="L265" i="5"/>
  <c r="L264" i="5" s="1"/>
  <c r="L261" i="5"/>
  <c r="L260" i="5" s="1"/>
  <c r="L237" i="5"/>
  <c r="L236" i="5" s="1"/>
  <c r="M237" i="5"/>
  <c r="K237" i="5"/>
  <c r="K236" i="5" s="1"/>
  <c r="L245" i="5"/>
  <c r="L244" i="5" s="1"/>
  <c r="L231" i="5"/>
  <c r="L230" i="5" s="1"/>
  <c r="L218" i="5"/>
  <c r="L217" i="5" s="1"/>
  <c r="L212" i="5"/>
  <c r="L211" i="5" s="1"/>
  <c r="L206" i="5"/>
  <c r="L205" i="5" s="1"/>
  <c r="L203" i="5"/>
  <c r="L202" i="5" s="1"/>
  <c r="M203" i="5"/>
  <c r="M202" i="5" s="1"/>
  <c r="M236" i="5" l="1"/>
  <c r="L296" i="5" l="1"/>
  <c r="L295" i="5" s="1"/>
  <c r="L197" i="5"/>
  <c r="L196" i="5" s="1"/>
  <c r="K197" i="5"/>
  <c r="M191" i="5"/>
  <c r="M188" i="5" s="1"/>
  <c r="K191" i="5"/>
  <c r="K188" i="5" s="1"/>
  <c r="L185" i="5"/>
  <c r="L184" i="5" s="1"/>
  <c r="L182" i="5"/>
  <c r="L181" i="5" s="1"/>
  <c r="L176" i="5"/>
  <c r="L175" i="5" s="1"/>
  <c r="L173" i="5"/>
  <c r="L172" i="5" s="1"/>
  <c r="L170" i="5"/>
  <c r="L169" i="5" s="1"/>
  <c r="L165" i="5"/>
  <c r="L164" i="5" s="1"/>
  <c r="L152" i="5"/>
  <c r="L151" i="5" s="1"/>
  <c r="L147" i="5"/>
  <c r="L146" i="5" s="1"/>
  <c r="L134" i="5"/>
  <c r="L133" i="5" s="1"/>
  <c r="L131" i="5"/>
  <c r="L130" i="5" s="1"/>
  <c r="L128" i="5"/>
  <c r="L127" i="5" s="1"/>
  <c r="L124" i="5"/>
  <c r="L123" i="5" s="1"/>
  <c r="L118" i="5"/>
  <c r="L117" i="5" s="1"/>
  <c r="L111" i="5"/>
  <c r="L110" i="5" s="1"/>
  <c r="L108" i="5"/>
  <c r="L107" i="5" s="1"/>
  <c r="L105" i="5"/>
  <c r="L104" i="5" s="1"/>
  <c r="L102" i="5"/>
  <c r="L101" i="5" s="1"/>
  <c r="L99" i="5"/>
  <c r="L98" i="5" s="1"/>
  <c r="L96" i="5"/>
  <c r="L95" i="5" s="1"/>
  <c r="L93" i="5"/>
  <c r="L92" i="5" s="1"/>
  <c r="L90" i="5"/>
  <c r="L89" i="5" s="1"/>
  <c r="L406" i="5"/>
  <c r="M411" i="5"/>
  <c r="L139" i="5" l="1"/>
  <c r="L79" i="5"/>
  <c r="L163" i="5"/>
  <c r="L113" i="5"/>
  <c r="K288" i="5"/>
  <c r="L252" i="5"/>
  <c r="K43" i="5"/>
  <c r="K110" i="1" l="1"/>
  <c r="K109" i="1" s="1"/>
  <c r="J119" i="1"/>
  <c r="J113" i="1"/>
  <c r="J110" i="1"/>
  <c r="J109" i="1" s="1"/>
  <c r="J104" i="1"/>
  <c r="J102" i="1"/>
  <c r="J99" i="1"/>
  <c r="J96" i="1"/>
  <c r="J94" i="1"/>
  <c r="J88" i="1"/>
  <c r="J84" i="1"/>
  <c r="K71" i="1"/>
  <c r="K47" i="1" s="1"/>
  <c r="J74" i="1"/>
  <c r="J71" i="1"/>
  <c r="J65" i="1"/>
  <c r="J60" i="1"/>
  <c r="J47" i="1" s="1"/>
  <c r="J52" i="1"/>
  <c r="J48" i="1"/>
  <c r="J21" i="1"/>
  <c r="J18" i="1"/>
  <c r="J83" i="1" l="1"/>
  <c r="M31" i="1"/>
  <c r="M117" i="1" l="1"/>
  <c r="M125" i="1"/>
  <c r="M124" i="1"/>
  <c r="M123" i="1"/>
  <c r="M30" i="1" l="1"/>
  <c r="M76" i="1"/>
  <c r="M59" i="1"/>
  <c r="M54" i="1"/>
  <c r="M55" i="1"/>
  <c r="M56" i="1"/>
  <c r="K18" i="1" l="1"/>
  <c r="M111" i="1"/>
  <c r="M114" i="1"/>
  <c r="M115" i="1"/>
  <c r="M118" i="1"/>
  <c r="M120" i="1"/>
  <c r="L418" i="5"/>
  <c r="M418" i="5"/>
  <c r="K418" i="5"/>
  <c r="N417" i="5" l="1"/>
  <c r="L251" i="5"/>
  <c r="L604" i="5" l="1"/>
  <c r="L603" i="5" s="1"/>
  <c r="M604" i="5"/>
  <c r="M603" i="5" s="1"/>
  <c r="L601" i="5"/>
  <c r="L600" i="5" s="1"/>
  <c r="L547" i="5" s="1"/>
  <c r="L626" i="5" s="1"/>
  <c r="M601" i="5"/>
  <c r="M600" i="5" s="1"/>
  <c r="M547" i="5" s="1"/>
  <c r="K604" i="5"/>
  <c r="K603" i="5" s="1"/>
  <c r="K601" i="5"/>
  <c r="K600" i="5" s="1"/>
  <c r="L597" i="5"/>
  <c r="L596" i="5" s="1"/>
  <c r="M597" i="5"/>
  <c r="M596" i="5" s="1"/>
  <c r="K597" i="5"/>
  <c r="K596" i="5" s="1"/>
  <c r="M599" i="5" l="1"/>
  <c r="L599" i="5"/>
  <c r="K599" i="5"/>
  <c r="M302" i="5" l="1"/>
  <c r="M301" i="5" s="1"/>
  <c r="L302" i="5"/>
  <c r="L301" i="5" s="1"/>
  <c r="K302" i="5"/>
  <c r="K301" i="5" s="1"/>
  <c r="L469" i="5"/>
  <c r="L468" i="5" s="1"/>
  <c r="L255" i="5"/>
  <c r="L254" i="5" s="1"/>
  <c r="N246" i="5"/>
  <c r="L250" i="5" l="1"/>
  <c r="L467" i="5"/>
  <c r="L464" i="5" s="1"/>
  <c r="L465" i="5"/>
  <c r="M73" i="5"/>
  <c r="K73" i="5"/>
  <c r="K72" i="5" s="1"/>
  <c r="M544" i="5" l="1"/>
  <c r="M543" i="5" s="1"/>
  <c r="L544" i="5"/>
  <c r="L543" i="5" s="1"/>
  <c r="K544" i="5"/>
  <c r="K543" i="5" s="1"/>
  <c r="M522" i="5" l="1"/>
  <c r="M531" i="5"/>
  <c r="L522" i="5"/>
  <c r="L531" i="5"/>
  <c r="K522" i="5"/>
  <c r="N526" i="5"/>
  <c r="L539" i="5"/>
  <c r="L538" i="5" s="1"/>
  <c r="M539" i="5"/>
  <c r="M538" i="5" s="1"/>
  <c r="L529" i="5"/>
  <c r="L528" i="5" s="1"/>
  <c r="M529" i="5"/>
  <c r="M528" i="5" s="1"/>
  <c r="K539" i="5"/>
  <c r="K538" i="5" s="1"/>
  <c r="K529" i="5"/>
  <c r="K528" i="5" s="1"/>
  <c r="M521" i="5" l="1"/>
  <c r="M619" i="5" s="1"/>
  <c r="M523" i="5"/>
  <c r="M520" i="5" s="1"/>
  <c r="L521" i="5"/>
  <c r="L523" i="5"/>
  <c r="L520" i="5" s="1"/>
  <c r="L512" i="5"/>
  <c r="L450" i="5" l="1"/>
  <c r="L449" i="5" s="1"/>
  <c r="M450" i="5"/>
  <c r="M449" i="5" s="1"/>
  <c r="M443" i="5" s="1"/>
  <c r="K450" i="5"/>
  <c r="K449" i="5" s="1"/>
  <c r="L416" i="5"/>
  <c r="L333" i="5"/>
  <c r="L332" i="5" s="1"/>
  <c r="M333" i="5"/>
  <c r="K333" i="5"/>
  <c r="K332" i="5" s="1"/>
  <c r="L312" i="5"/>
  <c r="L311" i="5" s="1"/>
  <c r="L304" i="5" s="1"/>
  <c r="L299" i="5"/>
  <c r="L298" i="5" s="1"/>
  <c r="L161" i="5" s="1"/>
  <c r="L293" i="5"/>
  <c r="L290" i="5" s="1"/>
  <c r="L286" i="5"/>
  <c r="M288" i="5"/>
  <c r="N288" i="5" s="1"/>
  <c r="L278" i="5"/>
  <c r="L277" i="5" s="1"/>
  <c r="L275" i="5"/>
  <c r="L274" i="5" s="1"/>
  <c r="L272" i="5"/>
  <c r="L271" i="5" s="1"/>
  <c r="L248" i="5"/>
  <c r="L247" i="5" s="1"/>
  <c r="L162" i="5" l="1"/>
  <c r="L625" i="5" s="1"/>
  <c r="L326" i="5"/>
  <c r="L323" i="5" s="1"/>
  <c r="L325" i="5"/>
  <c r="L443" i="5"/>
  <c r="L434" i="5" s="1"/>
  <c r="L435" i="5"/>
  <c r="L239" i="5"/>
  <c r="L283" i="5"/>
  <c r="L158" i="5" s="1"/>
  <c r="L617" i="5" s="1"/>
  <c r="M332" i="5"/>
  <c r="M248" i="5"/>
  <c r="M247" i="5" s="1"/>
  <c r="K248" i="5"/>
  <c r="K247" i="5" s="1"/>
  <c r="L229" i="5" l="1"/>
  <c r="L160" i="5"/>
  <c r="L267" i="5"/>
  <c r="M326" i="5"/>
  <c r="L222" i="5"/>
  <c r="L221" i="5" s="1"/>
  <c r="L220" i="5" s="1"/>
  <c r="L215" i="5"/>
  <c r="L214" i="5" s="1"/>
  <c r="L200" i="5"/>
  <c r="L199" i="5" s="1"/>
  <c r="L137" i="5"/>
  <c r="L136" i="5" s="1"/>
  <c r="L84" i="5"/>
  <c r="L83" i="5" s="1"/>
  <c r="L88" i="5"/>
  <c r="L87" i="5" s="1"/>
  <c r="L86" i="5" s="1"/>
  <c r="L25" i="5"/>
  <c r="L24" i="5" s="1"/>
  <c r="L81" i="5" l="1"/>
  <c r="L622" i="5" s="1"/>
  <c r="L82" i="5"/>
  <c r="L126" i="5"/>
  <c r="L80" i="5"/>
  <c r="L358" i="5"/>
  <c r="M133" i="1"/>
  <c r="M132" i="1"/>
  <c r="M131" i="1"/>
  <c r="L119" i="1"/>
  <c r="L113" i="1"/>
  <c r="L110" i="1"/>
  <c r="L104" i="1"/>
  <c r="M104" i="1" s="1"/>
  <c r="L102" i="1"/>
  <c r="M102" i="1" s="1"/>
  <c r="L99" i="1"/>
  <c r="M99" i="1" s="1"/>
  <c r="L96" i="1"/>
  <c r="M96" i="1" s="1"/>
  <c r="L94" i="1"/>
  <c r="M94" i="1" s="1"/>
  <c r="L88" i="1"/>
  <c r="M88" i="1" s="1"/>
  <c r="L84" i="1"/>
  <c r="M81" i="1"/>
  <c r="M79" i="1"/>
  <c r="L78" i="1"/>
  <c r="L77" i="1" s="1"/>
  <c r="J78" i="1"/>
  <c r="M75" i="1"/>
  <c r="L74" i="1"/>
  <c r="M73" i="1"/>
  <c r="M72" i="1"/>
  <c r="M70" i="1"/>
  <c r="M69" i="1"/>
  <c r="M68" i="1"/>
  <c r="M67" i="1"/>
  <c r="M66" i="1"/>
  <c r="M65" i="1"/>
  <c r="M64" i="1"/>
  <c r="M63" i="1"/>
  <c r="M62" i="1"/>
  <c r="M61" i="1"/>
  <c r="M53" i="1"/>
  <c r="M52" i="1"/>
  <c r="M51" i="1"/>
  <c r="M50" i="1"/>
  <c r="M49" i="1"/>
  <c r="M22" i="1"/>
  <c r="M21" i="1"/>
  <c r="M20" i="1"/>
  <c r="M19" i="1"/>
  <c r="M17" i="1"/>
  <c r="J77" i="1" l="1"/>
  <c r="M78" i="1"/>
  <c r="L109" i="1"/>
  <c r="M109" i="1" s="1"/>
  <c r="M77" i="1"/>
  <c r="L47" i="1"/>
  <c r="M47" i="1" s="1"/>
  <c r="M74" i="1"/>
  <c r="L78" i="5"/>
  <c r="M80" i="1"/>
  <c r="M119" i="1"/>
  <c r="M84" i="1"/>
  <c r="M60" i="1"/>
  <c r="M113" i="1"/>
  <c r="M18" i="1"/>
  <c r="M48" i="1"/>
  <c r="M71" i="1"/>
  <c r="M110" i="1"/>
  <c r="L83" i="1"/>
  <c r="M83" i="1" s="1"/>
  <c r="N611" i="5"/>
  <c r="N587" i="5"/>
  <c r="N588" i="5"/>
  <c r="N590" i="5"/>
  <c r="N591" i="5"/>
  <c r="N583" i="5"/>
  <c r="N579" i="5"/>
  <c r="N576" i="5"/>
  <c r="N573" i="5"/>
  <c r="N570" i="5"/>
  <c r="N567" i="5"/>
  <c r="N564" i="5"/>
  <c r="N561" i="5"/>
  <c r="N558" i="5"/>
  <c r="N555" i="5"/>
  <c r="N552" i="5"/>
  <c r="N537" i="5"/>
  <c r="N534" i="5"/>
  <c r="N527" i="5"/>
  <c r="N519" i="5"/>
  <c r="N513" i="5"/>
  <c r="N509" i="5"/>
  <c r="N506" i="5"/>
  <c r="N503" i="5"/>
  <c r="N500" i="5"/>
  <c r="N497" i="5"/>
  <c r="N494" i="5"/>
  <c r="N491" i="5"/>
  <c r="N488" i="5"/>
  <c r="N474" i="5"/>
  <c r="N475" i="5"/>
  <c r="N476" i="5"/>
  <c r="N478" i="5"/>
  <c r="N479" i="5"/>
  <c r="N480" i="5"/>
  <c r="N481" i="5"/>
  <c r="N482" i="5"/>
  <c r="N484" i="5"/>
  <c r="N470" i="5"/>
  <c r="N457" i="5"/>
  <c r="N460" i="5"/>
  <c r="N454" i="5"/>
  <c r="N448" i="5"/>
  <c r="N442" i="5"/>
  <c r="N439" i="5"/>
  <c r="N433" i="5"/>
  <c r="N430" i="5"/>
  <c r="N427" i="5"/>
  <c r="N424" i="5"/>
  <c r="N421" i="5"/>
  <c r="N403" i="5"/>
  <c r="N404" i="5"/>
  <c r="N405" i="5"/>
  <c r="N407" i="5"/>
  <c r="N408" i="5"/>
  <c r="N409" i="5"/>
  <c r="N410" i="5"/>
  <c r="N412" i="5"/>
  <c r="N414" i="5"/>
  <c r="N415" i="5"/>
  <c r="N399" i="5"/>
  <c r="N395" i="5"/>
  <c r="N393" i="5"/>
  <c r="N390" i="5"/>
  <c r="N387" i="5"/>
  <c r="N384" i="5"/>
  <c r="N381" i="5"/>
  <c r="N379" i="5"/>
  <c r="N376" i="5"/>
  <c r="N369" i="5"/>
  <c r="N366" i="5"/>
  <c r="N363" i="5"/>
  <c r="N360" i="5"/>
  <c r="N357" i="5"/>
  <c r="N354" i="5"/>
  <c r="N350" i="5"/>
  <c r="N347" i="5"/>
  <c r="N344" i="5"/>
  <c r="N341" i="5"/>
  <c r="N338" i="5"/>
  <c r="N329" i="5"/>
  <c r="N321" i="5"/>
  <c r="N317" i="5"/>
  <c r="N313" i="5"/>
  <c r="N310" i="5"/>
  <c r="N307" i="5"/>
  <c r="N287" i="5"/>
  <c r="N300" i="5"/>
  <c r="N294" i="5"/>
  <c r="N282" i="5"/>
  <c r="N279" i="5"/>
  <c r="N276" i="5"/>
  <c r="N273" i="5"/>
  <c r="N270" i="5"/>
  <c r="N266" i="5"/>
  <c r="N262" i="5"/>
  <c r="N259" i="5"/>
  <c r="N256" i="5"/>
  <c r="N253" i="5"/>
  <c r="N241" i="5"/>
  <c r="N235" i="5"/>
  <c r="N232" i="5"/>
  <c r="N225" i="5"/>
  <c r="N222" i="5"/>
  <c r="N219" i="5"/>
  <c r="N216" i="5"/>
  <c r="N213" i="5"/>
  <c r="N210" i="5"/>
  <c r="N207" i="5"/>
  <c r="N204" i="5"/>
  <c r="N297" i="5"/>
  <c r="N201" i="5"/>
  <c r="N198" i="5"/>
  <c r="N195" i="5"/>
  <c r="N192" i="5"/>
  <c r="N187" i="5"/>
  <c r="N186" i="5"/>
  <c r="N183" i="5"/>
  <c r="N177" i="5"/>
  <c r="N174" i="5"/>
  <c r="N171" i="5"/>
  <c r="N167" i="5"/>
  <c r="N166" i="5"/>
  <c r="N143" i="5"/>
  <c r="N156" i="5"/>
  <c r="N153" i="5"/>
  <c r="N148" i="5"/>
  <c r="N142" i="5"/>
  <c r="N138" i="5"/>
  <c r="N135" i="5"/>
  <c r="N132" i="5"/>
  <c r="N129" i="5"/>
  <c r="N125" i="5"/>
  <c r="N122" i="5"/>
  <c r="N119" i="5"/>
  <c r="N116" i="5"/>
  <c r="N112" i="5"/>
  <c r="N109" i="5"/>
  <c r="N106" i="5"/>
  <c r="N103" i="5"/>
  <c r="N100" i="5"/>
  <c r="N97" i="5"/>
  <c r="N94" i="5"/>
  <c r="N91" i="5"/>
  <c r="N88" i="5"/>
  <c r="N85" i="5"/>
  <c r="N76" i="5"/>
  <c r="N74" i="5"/>
  <c r="N61" i="5"/>
  <c r="N62" i="5"/>
  <c r="N63" i="5"/>
  <c r="N65" i="5"/>
  <c r="N66" i="5"/>
  <c r="N67" i="5"/>
  <c r="N68" i="5"/>
  <c r="N69" i="5"/>
  <c r="N71" i="5"/>
  <c r="N54" i="5"/>
  <c r="N51" i="5"/>
  <c r="N48" i="5"/>
  <c r="N45" i="5"/>
  <c r="N41" i="5"/>
  <c r="N42" i="5"/>
  <c r="N44" i="5"/>
  <c r="N34" i="5"/>
  <c r="N28" i="5"/>
  <c r="N25" i="5"/>
  <c r="N21" i="5"/>
  <c r="N18" i="5"/>
  <c r="M610" i="5"/>
  <c r="M609" i="5" s="1"/>
  <c r="M589" i="5"/>
  <c r="M586" i="5"/>
  <c r="M582" i="5"/>
  <c r="M581" i="5" s="1"/>
  <c r="M626" i="5" s="1"/>
  <c r="M578" i="5"/>
  <c r="M575" i="5"/>
  <c r="M572" i="5"/>
  <c r="M571" i="5" s="1"/>
  <c r="M569" i="5"/>
  <c r="M568" i="5" s="1"/>
  <c r="M566" i="5"/>
  <c r="M563" i="5"/>
  <c r="M562" i="5" s="1"/>
  <c r="M560" i="5"/>
  <c r="M559" i="5" s="1"/>
  <c r="M557" i="5"/>
  <c r="M556" i="5" s="1"/>
  <c r="M554" i="5"/>
  <c r="M551" i="5"/>
  <c r="M536" i="5"/>
  <c r="M535" i="5" s="1"/>
  <c r="M533" i="5"/>
  <c r="M532" i="5" s="1"/>
  <c r="M525" i="5"/>
  <c r="M518" i="5"/>
  <c r="M512" i="5"/>
  <c r="M508" i="5"/>
  <c r="M507" i="5" s="1"/>
  <c r="M505" i="5"/>
  <c r="M502" i="5"/>
  <c r="M501" i="5" s="1"/>
  <c r="M499" i="5"/>
  <c r="M498" i="5" s="1"/>
  <c r="M496" i="5"/>
  <c r="M495" i="5" s="1"/>
  <c r="M493" i="5"/>
  <c r="M490" i="5"/>
  <c r="M487" i="5"/>
  <c r="M486" i="5" s="1"/>
  <c r="M483" i="5"/>
  <c r="M477" i="5"/>
  <c r="M473" i="5"/>
  <c r="M469" i="5"/>
  <c r="M468" i="5" s="1"/>
  <c r="M456" i="5"/>
  <c r="M455" i="5" s="1"/>
  <c r="M459" i="5"/>
  <c r="M458" i="5" s="1"/>
  <c r="M453" i="5"/>
  <c r="M447" i="5"/>
  <c r="M444" i="5" s="1"/>
  <c r="M441" i="5"/>
  <c r="M440" i="5" s="1"/>
  <c r="M438" i="5"/>
  <c r="M437" i="5" s="1"/>
  <c r="M432" i="5"/>
  <c r="M431" i="5" s="1"/>
  <c r="M416" i="5" s="1"/>
  <c r="M429" i="5"/>
  <c r="M428" i="5" s="1"/>
  <c r="M426" i="5"/>
  <c r="M425" i="5" s="1"/>
  <c r="M423" i="5"/>
  <c r="M406" i="5"/>
  <c r="M398" i="5"/>
  <c r="M397" i="5" s="1"/>
  <c r="M394" i="5"/>
  <c r="M392" i="5"/>
  <c r="M389" i="5"/>
  <c r="M388" i="5" s="1"/>
  <c r="M386" i="5"/>
  <c r="M385" i="5" s="1"/>
  <c r="M383" i="5"/>
  <c r="M380" i="5"/>
  <c r="M378" i="5"/>
  <c r="M375" i="5"/>
  <c r="M374" i="5" s="1"/>
  <c r="M368" i="5"/>
  <c r="M367" i="5" s="1"/>
  <c r="M365" i="5"/>
  <c r="M364" i="5" s="1"/>
  <c r="M362" i="5"/>
  <c r="M359" i="5"/>
  <c r="M358" i="5" s="1"/>
  <c r="M356" i="5"/>
  <c r="M353" i="5"/>
  <c r="M352" i="5" s="1"/>
  <c r="M349" i="5"/>
  <c r="M346" i="5"/>
  <c r="M345" i="5" s="1"/>
  <c r="M343" i="5"/>
  <c r="M342" i="5" s="1"/>
  <c r="M340" i="5"/>
  <c r="M339" i="5" s="1"/>
  <c r="M337" i="5"/>
  <c r="M328" i="5"/>
  <c r="M327" i="5" s="1"/>
  <c r="M320" i="5"/>
  <c r="M319" i="5" s="1"/>
  <c r="M316" i="5"/>
  <c r="M315" i="5" s="1"/>
  <c r="M312" i="5"/>
  <c r="M311" i="5" s="1"/>
  <c r="M309" i="5"/>
  <c r="M306" i="5"/>
  <c r="M299" i="5"/>
  <c r="M298" i="5" s="1"/>
  <c r="M161" i="5" s="1"/>
  <c r="M293" i="5"/>
  <c r="M290" i="5" s="1"/>
  <c r="M286" i="5"/>
  <c r="M283" i="5" s="1"/>
  <c r="M281" i="5"/>
  <c r="M280" i="5" s="1"/>
  <c r="M158" i="5" s="1"/>
  <c r="M278" i="5"/>
  <c r="M277" i="5" s="1"/>
  <c r="M275" i="5"/>
  <c r="M274" i="5" s="1"/>
  <c r="M272" i="5"/>
  <c r="M271" i="5" s="1"/>
  <c r="M269" i="5"/>
  <c r="M268" i="5" s="1"/>
  <c r="M265" i="5"/>
  <c r="M264" i="5" s="1"/>
  <c r="M261" i="5"/>
  <c r="M260" i="5" s="1"/>
  <c r="M258" i="5"/>
  <c r="M257" i="5" s="1"/>
  <c r="M255" i="5"/>
  <c r="M252" i="5"/>
  <c r="M251" i="5" s="1"/>
  <c r="M245" i="5"/>
  <c r="M244" i="5" s="1"/>
  <c r="M240" i="5"/>
  <c r="M239" i="5" s="1"/>
  <c r="M234" i="5"/>
  <c r="M231" i="5"/>
  <c r="M230" i="5" s="1"/>
  <c r="M224" i="5"/>
  <c r="M223" i="5" s="1"/>
  <c r="M221" i="5"/>
  <c r="M220" i="5" s="1"/>
  <c r="M218" i="5"/>
  <c r="M215" i="5"/>
  <c r="M214" i="5" s="1"/>
  <c r="M212" i="5"/>
  <c r="M211" i="5" s="1"/>
  <c r="M209" i="5"/>
  <c r="M206" i="5"/>
  <c r="M205" i="5" s="1"/>
  <c r="M296" i="5"/>
  <c r="M295" i="5" s="1"/>
  <c r="M200" i="5"/>
  <c r="M199" i="5" s="1"/>
  <c r="M197" i="5"/>
  <c r="M194" i="5"/>
  <c r="M193" i="5" s="1"/>
  <c r="M185" i="5"/>
  <c r="M184" i="5" s="1"/>
  <c r="M182" i="5"/>
  <c r="M181" i="5" s="1"/>
  <c r="M176" i="5"/>
  <c r="M173" i="5"/>
  <c r="M170" i="5"/>
  <c r="M165" i="5"/>
  <c r="M155" i="5"/>
  <c r="M154" i="5" s="1"/>
  <c r="M152" i="5"/>
  <c r="M147" i="5"/>
  <c r="M146" i="5" s="1"/>
  <c r="M141" i="5"/>
  <c r="M140" i="5" s="1"/>
  <c r="M137" i="5"/>
  <c r="M136" i="5" s="1"/>
  <c r="M134" i="5"/>
  <c r="M131" i="5"/>
  <c r="M130" i="5" s="1"/>
  <c r="M128" i="5"/>
  <c r="M124" i="5"/>
  <c r="M123" i="5" s="1"/>
  <c r="M121" i="5"/>
  <c r="M118" i="5"/>
  <c r="M117" i="5" s="1"/>
  <c r="M113" i="5" s="1"/>
  <c r="M115" i="5"/>
  <c r="M111" i="5"/>
  <c r="M108" i="5"/>
  <c r="M107" i="5" s="1"/>
  <c r="M105" i="5"/>
  <c r="M102" i="5"/>
  <c r="M99" i="5"/>
  <c r="M96" i="5"/>
  <c r="M95" i="5" s="1"/>
  <c r="M93" i="5"/>
  <c r="M90" i="5"/>
  <c r="M89" i="5" s="1"/>
  <c r="M87" i="5"/>
  <c r="M86" i="5" s="1"/>
  <c r="M84" i="5"/>
  <c r="M83" i="5" s="1"/>
  <c r="M72" i="5"/>
  <c r="M70" i="5"/>
  <c r="M60" i="5"/>
  <c r="M53" i="5"/>
  <c r="M50" i="5"/>
  <c r="M49" i="5" s="1"/>
  <c r="M47" i="5"/>
  <c r="M40" i="5"/>
  <c r="M39" i="5" s="1"/>
  <c r="M30" i="5"/>
  <c r="M27" i="5"/>
  <c r="M26" i="5" s="1"/>
  <c r="M24" i="5"/>
  <c r="M23" i="5" s="1"/>
  <c r="M20" i="5"/>
  <c r="M19" i="5" s="1"/>
  <c r="M17" i="5"/>
  <c r="M229" i="5" l="1"/>
  <c r="M267" i="5"/>
  <c r="M335" i="5"/>
  <c r="M323" i="5" s="1"/>
  <c r="M325" i="5"/>
  <c r="M435" i="5"/>
  <c r="M436" i="5"/>
  <c r="M434" i="5" s="1"/>
  <c r="M396" i="5"/>
  <c r="M372" i="5"/>
  <c r="M624" i="5" s="1"/>
  <c r="M467" i="5"/>
  <c r="M464" i="5" s="1"/>
  <c r="M465" i="5"/>
  <c r="M162" i="5"/>
  <c r="M580" i="5"/>
  <c r="M546" i="5" s="1"/>
  <c r="M59" i="5"/>
  <c r="M16" i="5"/>
  <c r="M120" i="5"/>
  <c r="M382" i="5"/>
  <c r="M489" i="5"/>
  <c r="M46" i="5"/>
  <c r="M104" i="5"/>
  <c r="M114" i="5"/>
  <c r="M172" i="5"/>
  <c r="M254" i="5"/>
  <c r="M250" i="5" s="1"/>
  <c r="M348" i="5"/>
  <c r="M361" i="5"/>
  <c r="M452" i="5"/>
  <c r="M233" i="5"/>
  <c r="M305" i="5"/>
  <c r="M304" i="5" s="1"/>
  <c r="M574" i="5"/>
  <c r="M133" i="5"/>
  <c r="M164" i="5"/>
  <c r="M504" i="5"/>
  <c r="M52" i="5"/>
  <c r="M110" i="5"/>
  <c r="M565" i="5"/>
  <c r="M98" i="5"/>
  <c r="M92" i="5"/>
  <c r="M101" i="5"/>
  <c r="M127" i="5"/>
  <c r="M126" i="5" s="1"/>
  <c r="M151" i="5"/>
  <c r="M169" i="5"/>
  <c r="M175" i="5"/>
  <c r="M208" i="5"/>
  <c r="M217" i="5"/>
  <c r="M355" i="5"/>
  <c r="M585" i="5"/>
  <c r="M584" i="5" s="1"/>
  <c r="M308" i="5"/>
  <c r="M336" i="5"/>
  <c r="M422" i="5"/>
  <c r="M492" i="5"/>
  <c r="M553" i="5"/>
  <c r="M577" i="5"/>
  <c r="M377" i="5"/>
  <c r="M391" i="5"/>
  <c r="M196" i="5"/>
  <c r="M608" i="5"/>
  <c r="M607" i="5"/>
  <c r="K441" i="5"/>
  <c r="N441" i="5" s="1"/>
  <c r="M371" i="5" l="1"/>
  <c r="M373" i="5"/>
  <c r="M370" i="5" s="1"/>
  <c r="M322" i="5" s="1"/>
  <c r="M81" i="5"/>
  <c r="M82" i="5"/>
  <c r="M168" i="5"/>
  <c r="M79" i="5"/>
  <c r="M617" i="5" s="1"/>
  <c r="M139" i="5"/>
  <c r="M159" i="5"/>
  <c r="M620" i="5" s="1"/>
  <c r="M163" i="5"/>
  <c r="M80" i="5"/>
  <c r="M621" i="5" s="1"/>
  <c r="M625" i="5"/>
  <c r="M160" i="5"/>
  <c r="M606" i="5"/>
  <c r="K440" i="5"/>
  <c r="N440" i="5" s="1"/>
  <c r="M157" i="5" l="1"/>
  <c r="M622" i="5"/>
  <c r="M78" i="5"/>
  <c r="L608" i="5"/>
  <c r="L606" i="5" s="1"/>
  <c r="L584" i="5"/>
  <c r="L581" i="5"/>
  <c r="L574" i="5"/>
  <c r="L571" i="5"/>
  <c r="L568" i="5"/>
  <c r="L559" i="5"/>
  <c r="L556" i="5"/>
  <c r="L535" i="5"/>
  <c r="L532" i="5"/>
  <c r="L507" i="5"/>
  <c r="L504" i="5"/>
  <c r="L501" i="5"/>
  <c r="L498" i="5"/>
  <c r="L495" i="5"/>
  <c r="L492" i="5"/>
  <c r="L489" i="5"/>
  <c r="L486" i="5"/>
  <c r="L455" i="5"/>
  <c r="L458" i="5"/>
  <c r="L452" i="5"/>
  <c r="L428" i="5"/>
  <c r="L425" i="5"/>
  <c r="L397" i="5"/>
  <c r="L391" i="5"/>
  <c r="L385" i="5"/>
  <c r="L377" i="5"/>
  <c r="L374" i="5"/>
  <c r="L355" i="5"/>
  <c r="L352" i="5"/>
  <c r="L348" i="5"/>
  <c r="L336" i="5"/>
  <c r="L308" i="5"/>
  <c r="L257" i="5"/>
  <c r="L233" i="5"/>
  <c r="L223" i="5"/>
  <c r="L208" i="5"/>
  <c r="L193" i="5"/>
  <c r="L120" i="5"/>
  <c r="L114" i="5"/>
  <c r="L72" i="5"/>
  <c r="L30" i="5"/>
  <c r="L26" i="5"/>
  <c r="L23" i="5"/>
  <c r="L19" i="5"/>
  <c r="L373" i="5" l="1"/>
  <c r="L371" i="5"/>
  <c r="M77" i="5"/>
  <c r="L159" i="5"/>
  <c r="L620" i="5" s="1"/>
  <c r="L168" i="5"/>
  <c r="L157" i="5" s="1"/>
  <c r="L77" i="5" s="1"/>
  <c r="L396" i="5"/>
  <c r="L372" i="5"/>
  <c r="L624" i="5" s="1"/>
  <c r="L580" i="5"/>
  <c r="L546" i="5" s="1"/>
  <c r="L607" i="5"/>
  <c r="L370" i="5" l="1"/>
  <c r="L322" i="5" s="1"/>
  <c r="L627" i="5"/>
  <c r="K312" i="5"/>
  <c r="N312" i="5" s="1"/>
  <c r="M627" i="5" l="1"/>
  <c r="K311" i="5"/>
  <c r="N311" i="5" s="1"/>
  <c r="K203" i="5" l="1"/>
  <c r="N203" i="5" s="1"/>
  <c r="K202" i="5" l="1"/>
  <c r="N202" i="5" l="1"/>
  <c r="K50" i="5"/>
  <c r="N50" i="5" s="1"/>
  <c r="K49" i="5" l="1"/>
  <c r="N49" i="5" s="1"/>
  <c r="K37" i="5" l="1"/>
  <c r="N37" i="5" s="1"/>
  <c r="K610" i="5"/>
  <c r="N610" i="5" s="1"/>
  <c r="K589" i="5"/>
  <c r="N589" i="5" s="1"/>
  <c r="K586" i="5"/>
  <c r="N586" i="5" s="1"/>
  <c r="K582" i="5"/>
  <c r="N582" i="5" s="1"/>
  <c r="K578" i="5"/>
  <c r="N578" i="5" s="1"/>
  <c r="K575" i="5"/>
  <c r="N575" i="5" s="1"/>
  <c r="K572" i="5"/>
  <c r="N572" i="5" s="1"/>
  <c r="K569" i="5"/>
  <c r="N569" i="5" s="1"/>
  <c r="K566" i="5"/>
  <c r="N566" i="5" s="1"/>
  <c r="K563" i="5"/>
  <c r="N563" i="5" s="1"/>
  <c r="K560" i="5"/>
  <c r="N560" i="5" s="1"/>
  <c r="K557" i="5"/>
  <c r="N557" i="5" s="1"/>
  <c r="K554" i="5"/>
  <c r="N554" i="5" s="1"/>
  <c r="K551" i="5"/>
  <c r="N551" i="5" s="1"/>
  <c r="K536" i="5"/>
  <c r="N536" i="5" s="1"/>
  <c r="K533" i="5"/>
  <c r="N533" i="5" s="1"/>
  <c r="K525" i="5"/>
  <c r="N525" i="5" s="1"/>
  <c r="K518" i="5"/>
  <c r="N518" i="5" s="1"/>
  <c r="K359" i="5"/>
  <c r="N359" i="5" s="1"/>
  <c r="K512" i="5"/>
  <c r="N512" i="5" s="1"/>
  <c r="K508" i="5"/>
  <c r="N508" i="5" s="1"/>
  <c r="K505" i="5"/>
  <c r="N505" i="5" s="1"/>
  <c r="K502" i="5"/>
  <c r="N502" i="5" s="1"/>
  <c r="K499" i="5"/>
  <c r="N499" i="5" s="1"/>
  <c r="K496" i="5"/>
  <c r="N496" i="5" s="1"/>
  <c r="K493" i="5"/>
  <c r="N493" i="5" s="1"/>
  <c r="K490" i="5"/>
  <c r="N490" i="5" s="1"/>
  <c r="K487" i="5"/>
  <c r="N487" i="5" s="1"/>
  <c r="K483" i="5"/>
  <c r="N483" i="5" s="1"/>
  <c r="K477" i="5"/>
  <c r="N477" i="5" s="1"/>
  <c r="K473" i="5"/>
  <c r="K469" i="5"/>
  <c r="N469" i="5" s="1"/>
  <c r="K456" i="5"/>
  <c r="N456" i="5" s="1"/>
  <c r="K459" i="5"/>
  <c r="N459" i="5" s="1"/>
  <c r="K453" i="5"/>
  <c r="N453" i="5" s="1"/>
  <c r="K447" i="5"/>
  <c r="K438" i="5"/>
  <c r="N438" i="5" s="1"/>
  <c r="K432" i="5"/>
  <c r="N432" i="5" s="1"/>
  <c r="K429" i="5"/>
  <c r="N429" i="5" s="1"/>
  <c r="K426" i="5"/>
  <c r="N426" i="5" s="1"/>
  <c r="K423" i="5"/>
  <c r="N423" i="5" s="1"/>
  <c r="K420" i="5"/>
  <c r="K413" i="5"/>
  <c r="N413" i="5" s="1"/>
  <c r="K411" i="5"/>
  <c r="N411" i="5" s="1"/>
  <c r="K406" i="5"/>
  <c r="N406" i="5" s="1"/>
  <c r="K402" i="5"/>
  <c r="N402" i="5" s="1"/>
  <c r="K398" i="5"/>
  <c r="N398" i="5" s="1"/>
  <c r="K394" i="5"/>
  <c r="N394" i="5" s="1"/>
  <c r="K392" i="5"/>
  <c r="N392" i="5" s="1"/>
  <c r="K389" i="5"/>
  <c r="N389" i="5" s="1"/>
  <c r="K386" i="5"/>
  <c r="N386" i="5" s="1"/>
  <c r="K383" i="5"/>
  <c r="N383" i="5" s="1"/>
  <c r="K380" i="5"/>
  <c r="N380" i="5" s="1"/>
  <c r="K378" i="5"/>
  <c r="N378" i="5" s="1"/>
  <c r="K375" i="5"/>
  <c r="N375" i="5" s="1"/>
  <c r="K368" i="5"/>
  <c r="N368" i="5" s="1"/>
  <c r="K365" i="5"/>
  <c r="N365" i="5" s="1"/>
  <c r="K362" i="5"/>
  <c r="N362" i="5" s="1"/>
  <c r="K356" i="5"/>
  <c r="N356" i="5" s="1"/>
  <c r="K353" i="5"/>
  <c r="N353" i="5" s="1"/>
  <c r="K349" i="5"/>
  <c r="N349" i="5" s="1"/>
  <c r="K346" i="5"/>
  <c r="N346" i="5" s="1"/>
  <c r="K343" i="5"/>
  <c r="N343" i="5" s="1"/>
  <c r="K340" i="5"/>
  <c r="N340" i="5" s="1"/>
  <c r="K337" i="5"/>
  <c r="N337" i="5" s="1"/>
  <c r="K328" i="5"/>
  <c r="K320" i="5"/>
  <c r="N320" i="5" s="1"/>
  <c r="K316" i="5"/>
  <c r="N316" i="5" s="1"/>
  <c r="K309" i="5"/>
  <c r="N309" i="5" s="1"/>
  <c r="K306" i="5"/>
  <c r="N306" i="5" s="1"/>
  <c r="K299" i="5"/>
  <c r="N299" i="5" s="1"/>
  <c r="K293" i="5"/>
  <c r="K286" i="5"/>
  <c r="K281" i="5"/>
  <c r="N281" i="5" s="1"/>
  <c r="K272" i="5"/>
  <c r="N272" i="5" s="1"/>
  <c r="K278" i="5"/>
  <c r="N278" i="5" s="1"/>
  <c r="K275" i="5"/>
  <c r="N275" i="5" s="1"/>
  <c r="K269" i="5"/>
  <c r="N269" i="5" s="1"/>
  <c r="K265" i="5"/>
  <c r="N265" i="5" s="1"/>
  <c r="K261" i="5"/>
  <c r="N261" i="5" s="1"/>
  <c r="K258" i="5"/>
  <c r="N258" i="5" s="1"/>
  <c r="K255" i="5"/>
  <c r="N255" i="5" s="1"/>
  <c r="K252" i="5"/>
  <c r="N252" i="5" s="1"/>
  <c r="K245" i="5"/>
  <c r="N245" i="5" s="1"/>
  <c r="K240" i="5"/>
  <c r="K234" i="5"/>
  <c r="N234" i="5" s="1"/>
  <c r="K231" i="5"/>
  <c r="N231" i="5" s="1"/>
  <c r="K224" i="5"/>
  <c r="N224" i="5" s="1"/>
  <c r="K221" i="5"/>
  <c r="N221" i="5" s="1"/>
  <c r="K218" i="5"/>
  <c r="N218" i="5" s="1"/>
  <c r="K215" i="5"/>
  <c r="N215" i="5" s="1"/>
  <c r="K212" i="5"/>
  <c r="N212" i="5" s="1"/>
  <c r="K209" i="5"/>
  <c r="N209" i="5" s="1"/>
  <c r="K206" i="5"/>
  <c r="N206" i="5" s="1"/>
  <c r="K296" i="5"/>
  <c r="N296" i="5" s="1"/>
  <c r="K200" i="5"/>
  <c r="N200" i="5" s="1"/>
  <c r="N197" i="5"/>
  <c r="K194" i="5"/>
  <c r="N194" i="5" s="1"/>
  <c r="K173" i="5"/>
  <c r="N173" i="5" s="1"/>
  <c r="N191" i="5"/>
  <c r="K185" i="5"/>
  <c r="N185" i="5" s="1"/>
  <c r="K182" i="5"/>
  <c r="N182" i="5" s="1"/>
  <c r="K176" i="5"/>
  <c r="N176" i="5" s="1"/>
  <c r="K170" i="5"/>
  <c r="K165" i="5"/>
  <c r="N165" i="5" s="1"/>
  <c r="K155" i="5"/>
  <c r="N155" i="5" s="1"/>
  <c r="K152" i="5"/>
  <c r="N152" i="5" s="1"/>
  <c r="K147" i="5"/>
  <c r="K141" i="5"/>
  <c r="K137" i="5"/>
  <c r="N137" i="5" s="1"/>
  <c r="K134" i="5"/>
  <c r="N134" i="5" s="1"/>
  <c r="K131" i="5"/>
  <c r="N131" i="5" s="1"/>
  <c r="K128" i="5"/>
  <c r="N128" i="5" s="1"/>
  <c r="K124" i="5"/>
  <c r="N124" i="5" s="1"/>
  <c r="K121" i="5"/>
  <c r="N121" i="5" s="1"/>
  <c r="K118" i="5"/>
  <c r="N118" i="5" s="1"/>
  <c r="K115" i="5"/>
  <c r="N115" i="5" s="1"/>
  <c r="K111" i="5"/>
  <c r="N111" i="5" s="1"/>
  <c r="K108" i="5"/>
  <c r="N108" i="5" s="1"/>
  <c r="K105" i="5"/>
  <c r="N105" i="5" s="1"/>
  <c r="K102" i="5"/>
  <c r="N102" i="5" s="1"/>
  <c r="K99" i="5"/>
  <c r="N99" i="5" s="1"/>
  <c r="K96" i="5"/>
  <c r="N96" i="5" s="1"/>
  <c r="K93" i="5"/>
  <c r="N93" i="5" s="1"/>
  <c r="K90" i="5"/>
  <c r="N90" i="5" s="1"/>
  <c r="K87" i="5"/>
  <c r="N87" i="5" s="1"/>
  <c r="K84" i="5"/>
  <c r="N84" i="5" s="1"/>
  <c r="N73" i="5"/>
  <c r="K70" i="5"/>
  <c r="N70" i="5" s="1"/>
  <c r="K64" i="5"/>
  <c r="N64" i="5" s="1"/>
  <c r="K60" i="5"/>
  <c r="N60" i="5" s="1"/>
  <c r="K53" i="5"/>
  <c r="N53" i="5" s="1"/>
  <c r="K47" i="5"/>
  <c r="N47" i="5" s="1"/>
  <c r="N43" i="5"/>
  <c r="N40" i="5"/>
  <c r="N31" i="5"/>
  <c r="K27" i="5"/>
  <c r="N27" i="5" s="1"/>
  <c r="K24" i="5"/>
  <c r="N24" i="5" s="1"/>
  <c r="K20" i="5"/>
  <c r="N20" i="5" s="1"/>
  <c r="K17" i="5"/>
  <c r="N17" i="5" s="1"/>
  <c r="N170" i="5" l="1"/>
  <c r="K169" i="5"/>
  <c r="N328" i="5"/>
  <c r="K327" i="5"/>
  <c r="N141" i="5"/>
  <c r="K140" i="5"/>
  <c r="N140" i="5" s="1"/>
  <c r="N293" i="5"/>
  <c r="K290" i="5"/>
  <c r="N290" i="5" s="1"/>
  <c r="N240" i="5"/>
  <c r="K239" i="5"/>
  <c r="N239" i="5" s="1"/>
  <c r="N147" i="5"/>
  <c r="K146" i="5"/>
  <c r="N146" i="5" s="1"/>
  <c r="N447" i="5"/>
  <c r="K444" i="5"/>
  <c r="N286" i="5"/>
  <c r="K283" i="5"/>
  <c r="K472" i="5"/>
  <c r="K471" i="5" s="1"/>
  <c r="N420" i="5"/>
  <c r="N473" i="5"/>
  <c r="K83" i="5"/>
  <c r="N83" i="5" s="1"/>
  <c r="K120" i="5"/>
  <c r="N120" i="5" s="1"/>
  <c r="K172" i="5"/>
  <c r="N172" i="5" s="1"/>
  <c r="K230" i="5"/>
  <c r="K264" i="5"/>
  <c r="K364" i="5"/>
  <c r="N364" i="5" s="1"/>
  <c r="K501" i="5"/>
  <c r="N501" i="5" s="1"/>
  <c r="K16" i="5"/>
  <c r="K46" i="5"/>
  <c r="N46" i="5" s="1"/>
  <c r="K86" i="5"/>
  <c r="N86" i="5" s="1"/>
  <c r="K98" i="5"/>
  <c r="N98" i="5" s="1"/>
  <c r="K110" i="5"/>
  <c r="N110" i="5" s="1"/>
  <c r="K123" i="5"/>
  <c r="N123" i="5" s="1"/>
  <c r="K136" i="5"/>
  <c r="N136" i="5" s="1"/>
  <c r="K154" i="5"/>
  <c r="N154" i="5" s="1"/>
  <c r="K181" i="5"/>
  <c r="N181" i="5" s="1"/>
  <c r="K205" i="5"/>
  <c r="K217" i="5"/>
  <c r="N217" i="5" s="1"/>
  <c r="K233" i="5"/>
  <c r="N233" i="5" s="1"/>
  <c r="K254" i="5"/>
  <c r="N254" i="5" s="1"/>
  <c r="K268" i="5"/>
  <c r="K280" i="5"/>
  <c r="K298" i="5"/>
  <c r="K315" i="5"/>
  <c r="K339" i="5"/>
  <c r="K352" i="5"/>
  <c r="N352" i="5" s="1"/>
  <c r="K367" i="5"/>
  <c r="N367" i="5" s="1"/>
  <c r="K382" i="5"/>
  <c r="N382" i="5" s="1"/>
  <c r="K422" i="5"/>
  <c r="N422" i="5" s="1"/>
  <c r="K458" i="5"/>
  <c r="N458" i="5" s="1"/>
  <c r="K492" i="5"/>
  <c r="N492" i="5" s="1"/>
  <c r="K504" i="5"/>
  <c r="N504" i="5" s="1"/>
  <c r="K517" i="5"/>
  <c r="K515" i="5" s="1"/>
  <c r="K550" i="5"/>
  <c r="K562" i="5"/>
  <c r="N562" i="5" s="1"/>
  <c r="K574" i="5"/>
  <c r="N574" i="5" s="1"/>
  <c r="K26" i="5"/>
  <c r="N26" i="5" s="1"/>
  <c r="K95" i="5"/>
  <c r="N95" i="5" s="1"/>
  <c r="K151" i="5"/>
  <c r="N151" i="5" s="1"/>
  <c r="K271" i="5"/>
  <c r="N271" i="5" s="1"/>
  <c r="K336" i="5"/>
  <c r="K559" i="5"/>
  <c r="N559" i="5" s="1"/>
  <c r="K19" i="5"/>
  <c r="K30" i="5"/>
  <c r="K89" i="5"/>
  <c r="N89" i="5" s="1"/>
  <c r="K101" i="5"/>
  <c r="K114" i="5"/>
  <c r="N114" i="5" s="1"/>
  <c r="K127" i="5"/>
  <c r="N127" i="5" s="1"/>
  <c r="K164" i="5"/>
  <c r="K184" i="5"/>
  <c r="N184" i="5" s="1"/>
  <c r="K208" i="5"/>
  <c r="N208" i="5" s="1"/>
  <c r="K220" i="5"/>
  <c r="N220" i="5" s="1"/>
  <c r="K257" i="5"/>
  <c r="N257" i="5" s="1"/>
  <c r="K274" i="5"/>
  <c r="N274" i="5" s="1"/>
  <c r="K305" i="5"/>
  <c r="N305" i="5" s="1"/>
  <c r="K319" i="5"/>
  <c r="N319" i="5" s="1"/>
  <c r="K342" i="5"/>
  <c r="N342" i="5" s="1"/>
  <c r="K355" i="5"/>
  <c r="N355" i="5" s="1"/>
  <c r="K374" i="5"/>
  <c r="K385" i="5"/>
  <c r="N385" i="5" s="1"/>
  <c r="K425" i="5"/>
  <c r="N425" i="5" s="1"/>
  <c r="K455" i="5"/>
  <c r="N455" i="5" s="1"/>
  <c r="K495" i="5"/>
  <c r="N495" i="5" s="1"/>
  <c r="K507" i="5"/>
  <c r="N507" i="5" s="1"/>
  <c r="K524" i="5"/>
  <c r="K553" i="5"/>
  <c r="N553" i="5" s="1"/>
  <c r="K565" i="5"/>
  <c r="N565" i="5" s="1"/>
  <c r="K577" i="5"/>
  <c r="N577" i="5" s="1"/>
  <c r="K107" i="5"/>
  <c r="N107" i="5" s="1"/>
  <c r="K133" i="5"/>
  <c r="N133" i="5" s="1"/>
  <c r="K175" i="5"/>
  <c r="N175" i="5" s="1"/>
  <c r="K214" i="5"/>
  <c r="N214" i="5" s="1"/>
  <c r="K251" i="5"/>
  <c r="N251" i="5" s="1"/>
  <c r="K348" i="5"/>
  <c r="N348" i="5" s="1"/>
  <c r="K431" i="5"/>
  <c r="N431" i="5" s="1"/>
  <c r="K452" i="5"/>
  <c r="N452" i="5" s="1"/>
  <c r="K489" i="5"/>
  <c r="N489" i="5" s="1"/>
  <c r="K358" i="5"/>
  <c r="N358" i="5" s="1"/>
  <c r="K535" i="5"/>
  <c r="N535" i="5" s="1"/>
  <c r="K571" i="5"/>
  <c r="N571" i="5" s="1"/>
  <c r="K23" i="5"/>
  <c r="N23" i="5" s="1"/>
  <c r="K52" i="5"/>
  <c r="N52" i="5" s="1"/>
  <c r="N72" i="5"/>
  <c r="K92" i="5"/>
  <c r="N92" i="5" s="1"/>
  <c r="K104" i="5"/>
  <c r="N104" i="5" s="1"/>
  <c r="K117" i="5"/>
  <c r="N117" i="5" s="1"/>
  <c r="K130" i="5"/>
  <c r="N130" i="5" s="1"/>
  <c r="N188" i="5"/>
  <c r="K211" i="5"/>
  <c r="N211" i="5" s="1"/>
  <c r="K223" i="5"/>
  <c r="N223" i="5" s="1"/>
  <c r="K244" i="5"/>
  <c r="N244" i="5" s="1"/>
  <c r="K260" i="5"/>
  <c r="N260" i="5" s="1"/>
  <c r="K277" i="5"/>
  <c r="K308" i="5"/>
  <c r="N308" i="5" s="1"/>
  <c r="K345" i="5"/>
  <c r="K361" i="5"/>
  <c r="N361" i="5" s="1"/>
  <c r="K388" i="5"/>
  <c r="N388" i="5" s="1"/>
  <c r="K397" i="5"/>
  <c r="N397" i="5" s="1"/>
  <c r="K428" i="5"/>
  <c r="N428" i="5" s="1"/>
  <c r="K468" i="5"/>
  <c r="K486" i="5"/>
  <c r="N486" i="5" s="1"/>
  <c r="K498" i="5"/>
  <c r="K511" i="5"/>
  <c r="N511" i="5" s="1"/>
  <c r="K532" i="5"/>
  <c r="K556" i="5"/>
  <c r="N556" i="5" s="1"/>
  <c r="K568" i="5"/>
  <c r="N568" i="5" s="1"/>
  <c r="K581" i="5"/>
  <c r="K580" i="5" s="1"/>
  <c r="N580" i="5" s="1"/>
  <c r="K609" i="5"/>
  <c r="K607" i="5" s="1"/>
  <c r="N607" i="5" s="1"/>
  <c r="K437" i="5"/>
  <c r="K435" i="5" s="1"/>
  <c r="K295" i="5"/>
  <c r="K193" i="5"/>
  <c r="K196" i="5"/>
  <c r="N196" i="5" s="1"/>
  <c r="K199" i="5"/>
  <c r="N199" i="5" s="1"/>
  <c r="K39" i="5"/>
  <c r="N39" i="5" s="1"/>
  <c r="K585" i="5"/>
  <c r="N585" i="5" s="1"/>
  <c r="K391" i="5"/>
  <c r="N391" i="5" s="1"/>
  <c r="K59" i="5"/>
  <c r="N59" i="5" s="1"/>
  <c r="K377" i="5"/>
  <c r="K401" i="5"/>
  <c r="N401" i="5" s="1"/>
  <c r="K160" i="5" l="1"/>
  <c r="N160" i="5" s="1"/>
  <c r="N339" i="5"/>
  <c r="K325" i="5"/>
  <c r="N101" i="5"/>
  <c r="K80" i="5"/>
  <c r="N280" i="5"/>
  <c r="N158" i="5"/>
  <c r="K168" i="5"/>
  <c r="N168" i="5" s="1"/>
  <c r="K159" i="5"/>
  <c r="N159" i="5" s="1"/>
  <c r="N435" i="5"/>
  <c r="N315" i="5"/>
  <c r="K314" i="5"/>
  <c r="N314" i="5" s="1"/>
  <c r="N30" i="5"/>
  <c r="K29" i="5"/>
  <c r="N29" i="5" s="1"/>
  <c r="N16" i="5"/>
  <c r="K13" i="5"/>
  <c r="N13" i="5" s="1"/>
  <c r="N443" i="5"/>
  <c r="N374" i="5"/>
  <c r="K371" i="5"/>
  <c r="N371" i="5" s="1"/>
  <c r="K373" i="5"/>
  <c r="K267" i="5"/>
  <c r="N267" i="5" s="1"/>
  <c r="K229" i="5"/>
  <c r="N229" i="5" s="1"/>
  <c r="N193" i="5"/>
  <c r="N164" i="5"/>
  <c r="N205" i="5"/>
  <c r="N169" i="5"/>
  <c r="K510" i="5"/>
  <c r="N510" i="5" s="1"/>
  <c r="N498" i="5"/>
  <c r="K466" i="5"/>
  <c r="K465" i="5"/>
  <c r="N465" i="5" s="1"/>
  <c r="N230" i="5"/>
  <c r="K531" i="5"/>
  <c r="N531" i="5" s="1"/>
  <c r="K162" i="5"/>
  <c r="N162" i="5" s="1"/>
  <c r="K521" i="5"/>
  <c r="N550" i="5"/>
  <c r="N581" i="5"/>
  <c r="N468" i="5"/>
  <c r="K318" i="5"/>
  <c r="N318" i="5" s="1"/>
  <c r="N268" i="5"/>
  <c r="K485" i="5"/>
  <c r="N485" i="5" s="1"/>
  <c r="N80" i="5"/>
  <c r="K326" i="5"/>
  <c r="N326" i="5" s="1"/>
  <c r="K126" i="5"/>
  <c r="N126" i="5" s="1"/>
  <c r="K523" i="5"/>
  <c r="K623" i="5"/>
  <c r="N623" i="5" s="1"/>
  <c r="N515" i="5"/>
  <c r="N325" i="5"/>
  <c r="N336" i="5"/>
  <c r="N377" i="5"/>
  <c r="K113" i="5"/>
  <c r="N113" i="5" s="1"/>
  <c r="K335" i="5"/>
  <c r="N335" i="5" s="1"/>
  <c r="N444" i="5"/>
  <c r="N592" i="5"/>
  <c r="N263" i="5"/>
  <c r="N264" i="5"/>
  <c r="N532" i="5"/>
  <c r="K516" i="5"/>
  <c r="N517" i="5"/>
  <c r="K14" i="5"/>
  <c r="N14" i="5" s="1"/>
  <c r="K15" i="5"/>
  <c r="N15" i="5" s="1"/>
  <c r="N19" i="5"/>
  <c r="K161" i="5"/>
  <c r="N161" i="5" s="1"/>
  <c r="N298" i="5"/>
  <c r="K608" i="5"/>
  <c r="N609" i="5"/>
  <c r="K400" i="5"/>
  <c r="N400" i="5" s="1"/>
  <c r="K549" i="5"/>
  <c r="K22" i="5"/>
  <c r="N22" i="5" s="1"/>
  <c r="K139" i="5"/>
  <c r="N139" i="5" s="1"/>
  <c r="N437" i="5"/>
  <c r="N471" i="5"/>
  <c r="N472" i="5"/>
  <c r="K82" i="5"/>
  <c r="N82" i="5" s="1"/>
  <c r="N524" i="5"/>
  <c r="K396" i="5"/>
  <c r="N396" i="5" s="1"/>
  <c r="K324" i="5"/>
  <c r="N324" i="5" s="1"/>
  <c r="N327" i="5"/>
  <c r="N283" i="5"/>
  <c r="N295" i="5"/>
  <c r="K163" i="5"/>
  <c r="N163" i="5" s="1"/>
  <c r="K81" i="5"/>
  <c r="K38" i="5"/>
  <c r="N38" i="5" s="1"/>
  <c r="K351" i="5"/>
  <c r="N351" i="5" s="1"/>
  <c r="K436" i="5"/>
  <c r="K79" i="5"/>
  <c r="K467" i="5"/>
  <c r="K250" i="5"/>
  <c r="N250" i="5" s="1"/>
  <c r="K304" i="5"/>
  <c r="N304" i="5" s="1"/>
  <c r="K416" i="5"/>
  <c r="N416" i="5" s="1"/>
  <c r="K36" i="5"/>
  <c r="N36" i="5" s="1"/>
  <c r="K584" i="5"/>
  <c r="N584" i="5" s="1"/>
  <c r="K548" i="5"/>
  <c r="N548" i="5" s="1"/>
  <c r="K372" i="5"/>
  <c r="N372" i="5" s="1"/>
  <c r="K58" i="5"/>
  <c r="K57" i="5"/>
  <c r="N57" i="5" s="1"/>
  <c r="N373" i="5"/>
  <c r="K624" i="5" l="1"/>
  <c r="N79" i="5"/>
  <c r="K546" i="5"/>
  <c r="N546" i="5" s="1"/>
  <c r="K626" i="5"/>
  <c r="N466" i="5"/>
  <c r="K157" i="5"/>
  <c r="N157" i="5" s="1"/>
  <c r="K464" i="5"/>
  <c r="N464" i="5" s="1"/>
  <c r="K520" i="5"/>
  <c r="N520" i="5" s="1"/>
  <c r="K35" i="5"/>
  <c r="N35" i="5" s="1"/>
  <c r="N549" i="5"/>
  <c r="K621" i="5"/>
  <c r="N621" i="5" s="1"/>
  <c r="N81" i="5"/>
  <c r="K622" i="5"/>
  <c r="N622" i="5" s="1"/>
  <c r="N467" i="5"/>
  <c r="K78" i="5"/>
  <c r="N78" i="5" s="1"/>
  <c r="K12" i="5"/>
  <c r="N12" i="5" s="1"/>
  <c r="K434" i="5"/>
  <c r="N434" i="5" s="1"/>
  <c r="N436" i="5"/>
  <c r="K56" i="5"/>
  <c r="N56" i="5" s="1"/>
  <c r="N58" i="5"/>
  <c r="N547" i="5"/>
  <c r="K606" i="5"/>
  <c r="N606" i="5" s="1"/>
  <c r="N608" i="5"/>
  <c r="K323" i="5"/>
  <c r="N323" i="5" s="1"/>
  <c r="K514" i="5"/>
  <c r="N514" i="5" s="1"/>
  <c r="N516" i="5"/>
  <c r="N523" i="5"/>
  <c r="K619" i="5"/>
  <c r="N619" i="5" s="1"/>
  <c r="N521" i="5"/>
  <c r="N624" i="5"/>
  <c r="K625" i="5"/>
  <c r="N625" i="5" s="1"/>
  <c r="K620" i="5"/>
  <c r="N620" i="5" s="1"/>
  <c r="N617" i="5"/>
  <c r="K370" i="5"/>
  <c r="N370" i="5" s="1"/>
  <c r="K11" i="5" l="1"/>
  <c r="N11" i="5" s="1"/>
  <c r="K55" i="5"/>
  <c r="N55" i="5" s="1"/>
  <c r="K77" i="5"/>
  <c r="N77" i="5" s="1"/>
  <c r="K322" i="5"/>
  <c r="N322" i="5" s="1"/>
  <c r="K627" i="5"/>
</calcChain>
</file>

<file path=xl/sharedStrings.xml><?xml version="1.0" encoding="utf-8"?>
<sst xmlns="http://schemas.openxmlformats.org/spreadsheetml/2006/main" count="2080" uniqueCount="629">
  <si>
    <t>Članak 1.</t>
  </si>
  <si>
    <t>I.  OPĆI DIO</t>
  </si>
  <si>
    <t>Plan</t>
  </si>
  <si>
    <t>Indeks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</si>
  <si>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</si>
  <si>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</si>
  <si>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</si>
  <si>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</si>
  <si>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</si>
  <si>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B. RAČUN ZADUŽIVANJA/FINANCIRANJA</t>
  </si>
  <si>
    <t>Primici od financijske imovine i zaduživanja</t>
  </si>
  <si>
    <t>Izdaci za financijsku imovinu i otplate zajmova</t>
  </si>
  <si>
    <t>NETO ZADUŽIVANJE/FINANCIRANJE</t>
  </si>
  <si>
    <t>C. RASPOLOŽIVA SREDSTVA IZ PRETHODNIH GODINA (VIŠAK/MANJAK PRIHODA I REZERVIRANJA)</t>
  </si>
  <si>
    <t>Vlastiti izvori</t>
  </si>
  <si>
    <t xml:space="preserve"> VIŠAK/MANJAK + NETO ZADUŽIVANJA/FINANCIRANJA + RASPOLOŽIVA SREDSTVA IZ PRETHODNIH GODINA</t>
  </si>
  <si>
    <t>Članak 2.</t>
  </si>
  <si>
    <t xml:space="preserve">        Prihodi i rashodi po razredima, skupinama i podskupinama utvrđuju se u Računu prihoda i rashoda, a primici i izdaci po razredima, skupinama i podskupinama utvrđuju se u Računu zaduživanja/financiranja.</t>
  </si>
  <si>
    <t>BROJ</t>
  </si>
  <si>
    <t>Šifra izvora</t>
  </si>
  <si>
    <t>KONTA</t>
  </si>
  <si>
    <t>VRSTA PRIHODA / IZDATAKA</t>
  </si>
  <si>
    <t>Prihodi od poreza</t>
  </si>
  <si>
    <t>Porez i prirez na dohodak</t>
  </si>
  <si>
    <t>Porezi na imovinu</t>
  </si>
  <si>
    <t>Porezi na robu i usluge</t>
  </si>
  <si>
    <t>Prihodi od imovine</t>
  </si>
  <si>
    <t>Prihodi od financijske imovine</t>
  </si>
  <si>
    <t>Prihodi od nefinancijske imovine</t>
  </si>
  <si>
    <t>Prihodi po posebnim propisima</t>
  </si>
  <si>
    <t>Komunalni doprinosi i naknade</t>
  </si>
  <si>
    <t>Ostali prihodi</t>
  </si>
  <si>
    <t>Prihodi od prodaje materijalne imovine - prirodnih bogatstava</t>
  </si>
  <si>
    <t>Prihodi od prodaje proizvedene dugotrajne imovine</t>
  </si>
  <si>
    <t>Prihodi od prodaje građevinskih objekata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</si>
  <si>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</si>
  <si>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</si>
  <si>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</si>
  <si>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</si>
  <si>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</si>
  <si>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</si>
  <si>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</si>
  <si>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</si>
  <si>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</si>
  <si>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</si>
  <si>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</si>
  <si>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</si>
  <si>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</si>
  <si>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</si>
  <si>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</si>
  <si>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</si>
  <si>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</si>
  <si>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</si>
  <si>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Kapitalne donacije</t>
  </si>
  <si>
    <t>Izvanredni rashodi</t>
  </si>
  <si>
    <t>Materijalna imovina - prirodna bogatstva</t>
  </si>
  <si>
    <t>Rashodi za nabavu proizvedene dugotrajne imovine</t>
  </si>
  <si>
    <t>Građevinski objekti</t>
  </si>
  <si>
    <t>Postrojenja i oprema</t>
  </si>
  <si>
    <t>Prijevozna sredstva</t>
  </si>
  <si>
    <t>Knjige,umjetnička djela i ostale izložbene vrijednosti</t>
  </si>
  <si>
    <t>Nematerijalna proizvedena imovina</t>
  </si>
  <si>
    <t/>
  </si>
  <si>
    <t>Primici od zaduživanja</t>
  </si>
  <si>
    <t>Rezultat poslovanja</t>
  </si>
  <si>
    <t>Višak/manjak prihoda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</si>
  <si>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</si>
  <si>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</si>
  <si>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</si>
  <si>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</si>
  <si>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</si>
  <si>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</si>
  <si>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</si>
  <si>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Članak 3.</t>
  </si>
  <si>
    <t>II. POSEBNI DIO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</si>
  <si>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</si>
  <si>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</si>
  <si>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</si>
  <si>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</si>
  <si>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</si>
  <si>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</si>
  <si>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</si>
  <si>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</si>
  <si>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</si>
  <si>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</si>
  <si>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</si>
  <si>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</si>
  <si>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</si>
  <si>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</si>
  <si>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</si>
  <si>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</si>
  <si>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</si>
  <si>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</si>
  <si>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</si>
  <si>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</si>
  <si>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</si>
  <si>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</si>
  <si>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</si>
  <si>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</si>
  <si>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</si>
  <si>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1003</t>
  </si>
  <si>
    <t>A1003 02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</si>
  <si>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</si>
  <si>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</si>
  <si>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</si>
  <si>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</si>
  <si>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</si>
  <si>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</si>
  <si>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</si>
  <si>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</si>
  <si>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</si>
  <si>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</si>
  <si>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</si>
  <si>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</si>
  <si>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</si>
  <si>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</si>
  <si>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</si>
  <si>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</si>
  <si>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</si>
  <si>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</si>
  <si>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</si>
  <si>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</si>
  <si>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</si>
  <si>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</si>
  <si>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</si>
  <si>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</si>
  <si>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</si>
  <si>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</si>
  <si>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</si>
  <si>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</si>
  <si>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</si>
  <si>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</si>
  <si>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</si>
  <si>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</si>
  <si>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</si>
  <si>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</si>
  <si>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</si>
  <si>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</si>
  <si>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</si>
  <si>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</si>
  <si>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0700</t>
  </si>
  <si>
    <t>Funkcijska klasifikacija : 07- Zdravstvo</t>
  </si>
  <si>
    <t>1013</t>
  </si>
  <si>
    <t>0721</t>
  </si>
  <si>
    <t>K1013 01</t>
  </si>
  <si>
    <t>0800</t>
  </si>
  <si>
    <t>Funkcijska klasifikacija : 08 - Rekreacija, kultura i religija</t>
  </si>
  <si>
    <t>1014</t>
  </si>
  <si>
    <t>0820</t>
  </si>
  <si>
    <t>K1014 01</t>
  </si>
  <si>
    <t>1015</t>
  </si>
  <si>
    <t>K1015 01</t>
  </si>
  <si>
    <t>1016</t>
  </si>
  <si>
    <t>0810</t>
  </si>
  <si>
    <t>K1016 02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</si>
  <si>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</si>
  <si>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</si>
  <si>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</si>
  <si>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</si>
  <si>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</si>
  <si>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</si>
  <si>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</si>
  <si>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</si>
  <si>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</si>
  <si>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T1018 01</t>
  </si>
  <si>
    <t>1020</t>
  </si>
  <si>
    <t>Funkcijska klasifikacija : 02 - Obrana</t>
  </si>
  <si>
    <t>Članak 4.</t>
  </si>
  <si>
    <t>PREDSJEDNIK GRADSKOG VIJEĆA</t>
  </si>
  <si>
    <t>Kazne, upravne mjere i ostali prihodi</t>
  </si>
  <si>
    <t>Kazne i upravne mjere</t>
  </si>
  <si>
    <t xml:space="preserve">Pomoći proračunskim korisnicima drugih proračuna </t>
  </si>
  <si>
    <t>Rashodi za nabavu neproizvedene dugotrajne imovine</t>
  </si>
  <si>
    <t>Nematerijalna imovina</t>
  </si>
  <si>
    <t xml:space="preserve">Pomoći iz inozemstva i od subjekata unutar općeg prorčauna </t>
  </si>
  <si>
    <t>Pomoći proračunu iz drugih proračuna</t>
  </si>
  <si>
    <t xml:space="preserve">Prihodi od upravnih i administrativnih pristojbi, pristojbi po posebnim propisima i naknada </t>
  </si>
  <si>
    <t>Upravne i administrativne pristojbe</t>
  </si>
  <si>
    <t xml:space="preserve">Prihodi od prodaje proizvoda i robe te pruženih usluga i prihodi od donacija </t>
  </si>
  <si>
    <t xml:space="preserve">Prihodi od prodaje proizvoda i robe te pruženih usluga </t>
  </si>
  <si>
    <t>Prihodi od prodaje neproizvedene dugotrajne imovine</t>
  </si>
  <si>
    <t>Plaće (Bruto)</t>
  </si>
  <si>
    <t>Subvencije trgovačkim društvima, zadrugama, poljoprivrednicima i obrtnicima izvan javnog sektora</t>
  </si>
  <si>
    <t>Pomoći dane u inozemstvo i unutar općeg proračuna</t>
  </si>
  <si>
    <t>Ostali rashodi</t>
  </si>
  <si>
    <t>Izdaci za otplatu glavnice primljenih kredita i zajmova</t>
  </si>
  <si>
    <t>Otplata glavnice primljenih kredita i zajmova od kreditnih i ostalih financijskih institucija izvan javnog sektor</t>
  </si>
  <si>
    <t>Primljeni krediti i zajmovi od kreditnih i ostalih financijskih institucija u javnom sektoru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</si>
  <si>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</si>
  <si>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</si>
  <si>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</si>
  <si>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Redovan rad mjesih odbora</t>
  </si>
  <si>
    <t>Aktivnost:  Financiranje političkih stranaka</t>
  </si>
  <si>
    <t>Aktivnost:  Savjet mladih</t>
  </si>
  <si>
    <t>Program: Financiranje izbora</t>
  </si>
  <si>
    <t>Aktivnost: Izbori za mjesne odbore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</si>
  <si>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</si>
  <si>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</si>
  <si>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</si>
  <si>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</si>
  <si>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</si>
  <si>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</si>
  <si>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</si>
  <si>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</si>
  <si>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</si>
  <si>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</si>
  <si>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</si>
  <si>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</si>
  <si>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</si>
  <si>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</si>
  <si>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</si>
  <si>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</si>
  <si>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</si>
  <si>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</si>
  <si>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</si>
  <si>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</si>
  <si>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</si>
  <si>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</si>
  <si>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</si>
  <si>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</si>
  <si>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</si>
  <si>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</si>
  <si>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</si>
  <si>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</si>
  <si>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</si>
  <si>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</si>
  <si>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</si>
  <si>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</si>
  <si>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</si>
  <si>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</si>
  <si>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</si>
  <si>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</si>
  <si>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</si>
  <si>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</si>
  <si>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</si>
  <si>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</si>
  <si>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</si>
  <si>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</si>
  <si>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</si>
  <si>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</si>
  <si>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</si>
  <si>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</si>
  <si>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</si>
  <si>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</si>
  <si>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</si>
  <si>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Program: Izgradnja i rekonstrukcija javno prometnih površina </t>
  </si>
  <si>
    <t xml:space="preserve">Kapitalni projekt: Izvanredno održavanje županijskih cesta </t>
  </si>
  <si>
    <t>K1010 03</t>
  </si>
  <si>
    <t>K1010 05</t>
  </si>
  <si>
    <t>K1010 06</t>
  </si>
  <si>
    <t xml:space="preserve">Kapitalni projekt: Autobusna stajališta </t>
  </si>
  <si>
    <t>T1010 01</t>
  </si>
  <si>
    <t>Tekući projekt: Sanacija klizišta</t>
  </si>
  <si>
    <t>Program: Izgradnja javne rasvjete</t>
  </si>
  <si>
    <t>T1011 01</t>
  </si>
  <si>
    <t>Tekući projekt: Proširenje javne rasvjete po mjesnim odborima</t>
  </si>
  <si>
    <t>T1011 02</t>
  </si>
  <si>
    <t xml:space="preserve">Tekući projekt: Modernizacija javne rasvjete </t>
  </si>
  <si>
    <t>Program: Uređenje groblja</t>
  </si>
  <si>
    <t>K1012 01</t>
  </si>
  <si>
    <t xml:space="preserve">Kapitalni projekt: Proširenje groblja u Kamenici </t>
  </si>
  <si>
    <t>T1012 01</t>
  </si>
  <si>
    <t xml:space="preserve">Tekući projekt: Adaptacija grobne kuće u Kamenici </t>
  </si>
  <si>
    <t xml:space="preserve">Program: Opskrba pitkom vodom i odvodnja otpadnih voda </t>
  </si>
  <si>
    <t>Kapitalni projekt: Otkup zemljišta - aglomeracija Lepoglava</t>
  </si>
  <si>
    <t xml:space="preserve">Program: Gradnja i uređenje javnih objekata </t>
  </si>
  <si>
    <t xml:space="preserve">Kapitalni projekt: Izgradnja društvenog doma Kameničko Podgorje </t>
  </si>
  <si>
    <t>K1014 03</t>
  </si>
  <si>
    <t xml:space="preserve">Kapitalni projekt: Rekonstrukcija i adaptacija Dječjeg vrtića Lepoglava </t>
  </si>
  <si>
    <t>K1014 04</t>
  </si>
  <si>
    <t xml:space="preserve">Kapitalni projekt: Izgradnja Dječjeg vrtića Donja Višnjica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</si>
  <si>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</si>
  <si>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</si>
  <si>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</si>
  <si>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</si>
  <si>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 xml:space="preserve">Program: Stambeno-poslovna zona Lepoglava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</si>
  <si>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</si>
  <si>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</si>
  <si>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</si>
  <si>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</si>
  <si>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</si>
  <si>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A1019 02</t>
  </si>
  <si>
    <t>A1019 01</t>
  </si>
  <si>
    <t xml:space="preserve">Aktivnost: Potpore za razvoj MSP i privlačenje investicija </t>
  </si>
  <si>
    <t>Kapitalni projekt: Tehnološki centar drvne industrije</t>
  </si>
  <si>
    <t xml:space="preserve">Kapitalni projekt: Nabava dugotrajne imovine - oprema i informatizacija </t>
  </si>
  <si>
    <t>T1018 02</t>
  </si>
  <si>
    <t>K1018 01</t>
  </si>
  <si>
    <t xml:space="preserve">Program: Poticanje razvoja poljoprivrede </t>
  </si>
  <si>
    <t>A1020 01</t>
  </si>
  <si>
    <t>A1020 02</t>
  </si>
  <si>
    <t xml:space="preserve">Aktivnost: Sufinanciranje umjetnog osjemenjivanja plotkinja 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</si>
  <si>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</si>
  <si>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</si>
  <si>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</si>
  <si>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</si>
  <si>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</si>
  <si>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</si>
  <si>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Tekući projekt: Sufinanciranje sudjelovanja na sajmovima i izložbama </t>
  </si>
  <si>
    <t>T1018 03</t>
  </si>
  <si>
    <t xml:space="preserve">Tekući projekt: Subvencioniranje kamata za odobrene kredite 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</si>
  <si>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</si>
  <si>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</si>
  <si>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</si>
  <si>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</si>
  <si>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</si>
  <si>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</si>
  <si>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</si>
  <si>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</si>
  <si>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</si>
  <si>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</si>
  <si>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</si>
  <si>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</si>
  <si>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</si>
  <si>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</si>
  <si>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</si>
  <si>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</si>
  <si>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</si>
  <si>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</si>
  <si>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</si>
  <si>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</si>
  <si>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</si>
  <si>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</si>
  <si>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</si>
  <si>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</si>
  <si>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</si>
  <si>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</si>
  <si>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</si>
  <si>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</si>
  <si>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</si>
  <si>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</si>
  <si>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</si>
  <si>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</si>
  <si>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</si>
  <si>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</si>
  <si>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</si>
  <si>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</si>
  <si>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</si>
  <si>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</si>
  <si>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</si>
  <si>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</si>
  <si>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</si>
  <si>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</si>
  <si>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</si>
  <si>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</si>
  <si>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</si>
  <si>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</si>
  <si>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</si>
  <si>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</si>
  <si>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</si>
  <si>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</si>
  <si>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A1026 01</t>
  </si>
  <si>
    <t>Aktivnost: OŠ Višnjica JPP</t>
  </si>
  <si>
    <t>A1026 02</t>
  </si>
  <si>
    <t xml:space="preserve">Aktivnost: Sufinanciranje prijevoza učenika </t>
  </si>
  <si>
    <t>A1026 03</t>
  </si>
  <si>
    <t>Aktivnost: Sufinanciranje cjelodnevnog boravka u školi</t>
  </si>
  <si>
    <t>A1026 04</t>
  </si>
  <si>
    <t>Aktivnost: Sufinanciranje glazbene škole Lepoglava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</si>
  <si>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</si>
  <si>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</si>
  <si>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</si>
  <si>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</si>
  <si>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</si>
  <si>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</si>
  <si>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T1026 03</t>
  </si>
  <si>
    <t>Tekući projekt: Poklon bon za školski pribor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</si>
  <si>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</si>
  <si>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</si>
  <si>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</si>
  <si>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</si>
  <si>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GLAVA 004 05 ZDRAVSTVO </t>
  </si>
  <si>
    <t xml:space="preserve">Funkcijska klasifikacija: 07 - Zdravstvo </t>
  </si>
  <si>
    <t>1028</t>
  </si>
  <si>
    <t xml:space="preserve">Program: Dodatne usluge u zdravstvu i preventiva 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</si>
  <si>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</si>
  <si>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</si>
  <si>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</si>
  <si>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</si>
  <si>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</si>
  <si>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</si>
  <si>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</si>
  <si>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</si>
  <si>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</si>
  <si>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</si>
  <si>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</si>
  <si>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</si>
  <si>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</si>
  <si>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</si>
  <si>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</si>
  <si>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</si>
  <si>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</si>
  <si>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</si>
  <si>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</si>
  <si>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</si>
  <si>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</si>
  <si>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</si>
  <si>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</si>
  <si>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A1031 03</t>
  </si>
  <si>
    <t>Aktivnost: Jednokratne pomoći u novcu i naravi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</si>
  <si>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</si>
  <si>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</si>
  <si>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</si>
  <si>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</si>
  <si>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</si>
  <si>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</si>
  <si>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</si>
  <si>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</si>
  <si>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</si>
  <si>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</si>
  <si>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</si>
  <si>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</si>
  <si>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</si>
  <si>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</si>
  <si>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</si>
  <si>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</si>
  <si>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</si>
  <si>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</si>
  <si>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</si>
  <si>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</si>
  <si>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T1033 01</t>
  </si>
  <si>
    <t>Tekući projekt: Javni radovi</t>
  </si>
  <si>
    <t>GLAVA 004 08 UDRUGE GRAĐANA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</si>
  <si>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</si>
  <si>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</si>
  <si>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</si>
  <si>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</si>
  <si>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</si>
  <si>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</si>
  <si>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</si>
  <si>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</si>
  <si>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</si>
  <si>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</si>
  <si>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</si>
  <si>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</si>
  <si>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</si>
  <si>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0320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</si>
  <si>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</si>
  <si>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</si>
  <si>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</si>
  <si>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</si>
  <si>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</si>
  <si>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</si>
  <si>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</si>
  <si>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Rashodi za nabavu neproizvedene imovine </t>
  </si>
  <si>
    <t xml:space="preserve">Materijalna imovina - prirodna bogatstva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</si>
  <si>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</si>
  <si>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</si>
  <si>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</si>
  <si>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</si>
  <si>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</si>
  <si>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</si>
  <si>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</si>
  <si>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</si>
  <si>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</si>
  <si>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</si>
  <si>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>1000</t>
  </si>
  <si>
    <t>Prihodi od financijske imovine - vrtić</t>
  </si>
  <si>
    <t>Prihodi od nefinancijske imovine - vrtić</t>
  </si>
  <si>
    <t>Prihodi po posebnim propisima - vrtić</t>
  </si>
  <si>
    <t>Prihodi od prodaje proizvoda i robe te pruženih usluga - vrtić</t>
  </si>
  <si>
    <t>Pomoći od izvanproračunskih korisnika - vrtić</t>
  </si>
  <si>
    <t>Pomoći od izvanproračunskih korisnika</t>
  </si>
  <si>
    <t>Pomoći proračunskim korisnicima iz proračuna koji im nije nadležan - vrtić</t>
  </si>
  <si>
    <t>Pomoći proračunskim korisnicima iz proračuna koji im nije nadležan - knjižnica</t>
  </si>
  <si>
    <t>Prihodi po posebnim propisima - knjižnica</t>
  </si>
  <si>
    <t>A1001 05</t>
  </si>
  <si>
    <t xml:space="preserve">Aktivnost: Izdavanje gradskog lista </t>
  </si>
  <si>
    <t>Organizacij-ska</t>
  </si>
  <si>
    <t>UKUPNO</t>
  </si>
  <si>
    <t>Robert Dukarić</t>
  </si>
  <si>
    <t>RAZLIKA -VIŠAK/MANJAK</t>
  </si>
  <si>
    <t>1</t>
  </si>
  <si>
    <t>A1005 10</t>
  </si>
  <si>
    <t>Aktivnost: Održavanje spomen obilježja</t>
  </si>
  <si>
    <t xml:space="preserve">Aktivnost: Higijeničarska služba i zaštita životinja </t>
  </si>
  <si>
    <t>Tekući projekt: "Kam se koje smeće meće"</t>
  </si>
  <si>
    <t>T1007 01</t>
  </si>
  <si>
    <t xml:space="preserve">Kapitalne donacije </t>
  </si>
  <si>
    <t>2019.</t>
  </si>
  <si>
    <t xml:space="preserve">Kapitalni projekt: Izgradnja prometnice, spoj LC 52090 (ulica Budim) - LC 25178 (Ulica A. Stepinca) </t>
  </si>
  <si>
    <t>T1019 04</t>
  </si>
  <si>
    <t>T1019 05</t>
  </si>
  <si>
    <t>T1019 06</t>
  </si>
  <si>
    <t>Tekući projekt: Sufinanciranje kupnje opreme za zaštitu višegodišnjih nasada</t>
  </si>
  <si>
    <t>Tekući projekt: Sufinanciranje malčiranja i stavljanja u funkciju zapuštenog poljoprivrednog zemljišta</t>
  </si>
  <si>
    <t>K1010 07</t>
  </si>
  <si>
    <t>T1010 07</t>
  </si>
  <si>
    <t>Tekući projekt: Preasfaltiranje NC - Ulica M. Gupca s parkiralištem u Lepoglavi</t>
  </si>
  <si>
    <t>T1010 04</t>
  </si>
  <si>
    <t>Tekući projekt: Preasfaltiranje NC u Bednjici (od ŽC do društvenog doma)</t>
  </si>
  <si>
    <t>T1010 05</t>
  </si>
  <si>
    <t xml:space="preserve">Tekući projekt: Preasfaltiranje i odvodnja NC Antekolovići u Žarovnici </t>
  </si>
  <si>
    <t>K1010 09</t>
  </si>
  <si>
    <t>T1010 06</t>
  </si>
  <si>
    <t>Tekući projekt: Rekonstrukcija (preasfaltiranje) prilazne ceste prema starom groblju Lepoglava</t>
  </si>
  <si>
    <t>Tekući projekt: Rekonstrukcija nogostupa u Ulici hrvatskih pavlina (od OŠ do TKIC-a)</t>
  </si>
  <si>
    <t>K1010 10</t>
  </si>
  <si>
    <t>Kapitalni projekt: Nogostup Varaždinska ulica (od Konzuma do DC 35)</t>
  </si>
  <si>
    <t>T1010 08</t>
  </si>
  <si>
    <t>K1010 11</t>
  </si>
  <si>
    <t>Kapitalni projekt: Izgradnja parkirališta i javne rasvjete kod groblja u Lepoglavi</t>
  </si>
  <si>
    <t>Kapitalni projekt: Gradska tržnica Lepoglava</t>
  </si>
  <si>
    <t>Tekući projekt: Rekonstrukcija/sanacija memorijalnog groblja Lepoglava</t>
  </si>
  <si>
    <t>K1011 02</t>
  </si>
  <si>
    <t>Kapitalni projekt: Javna rasvjeta - Varaždinska ulica (od Konzuma do DC 35)</t>
  </si>
  <si>
    <t>Kapitalni projekt: Javna rasvjeta - Ulica hrvatskih pavlina u Lepoglavi (dionica Jeles do ugostiteljskog objekta Stara cigla)</t>
  </si>
  <si>
    <t>K1011 03</t>
  </si>
  <si>
    <t>T1014 02</t>
  </si>
  <si>
    <t>Kapitalni projekt: Uređenje zgrade gradske uprave - arhiva</t>
  </si>
  <si>
    <t>Oprema</t>
  </si>
  <si>
    <t>K1014 06</t>
  </si>
  <si>
    <t>Rashodi za dodatna ulaganja na nefinancijskoj imovini</t>
  </si>
  <si>
    <t>Dodatna ulaganja na građevinskim objektima</t>
  </si>
  <si>
    <t>Tekući projekt: Rekonstrukcija nogostupa u Ulici hrvatskih pavlina u Lepoglavi (uz zid kod župnog dvora)</t>
  </si>
  <si>
    <t>K1014 07</t>
  </si>
  <si>
    <t>Kapitalni projekt: Rekonstrukcija odmorišta Selce</t>
  </si>
  <si>
    <t>324</t>
  </si>
  <si>
    <t>T1024 01</t>
  </si>
  <si>
    <t>Pomoći temeljem prijenosa EU sredstava</t>
  </si>
  <si>
    <t>K1012 02</t>
  </si>
  <si>
    <t>UKUPAN DONOS VIŠKA/MANJKA IZ PRETHODNE(IH) GODINE</t>
  </si>
  <si>
    <t>Funkcijska</t>
  </si>
  <si>
    <t>Kapitalni projekt: Izgradnja prometnice Mažuranićeva ulica - groblje</t>
  </si>
  <si>
    <t>Kapitalni projekt: Most preko rijeke Bednje - Gusinjak</t>
  </si>
  <si>
    <t>Tekući projekt: Sufinanciranje nastupa OPG-ova na sajmovima i izrada promo-materijala</t>
  </si>
  <si>
    <t>Kapitalni projekt: Uređenje zgrade gradske uprave - energetska obnova</t>
  </si>
  <si>
    <t>K1014 08</t>
  </si>
  <si>
    <t>K1024 03</t>
  </si>
  <si>
    <t>Pomoći proračunu iz drugih proračuna - vrtić</t>
  </si>
  <si>
    <t>Kapitalni projekt: Oborinska odvodnja i nogostup u Kameničkom Vrhovcu</t>
  </si>
  <si>
    <t>1035</t>
  </si>
  <si>
    <t>Program: Poticajne mjere za mlade obitelji</t>
  </si>
  <si>
    <t>Kapitalni projekt: Rekonstrukcija veliko-nogometnog igrališta u Lepoglavi - SRC Lepoglava</t>
  </si>
  <si>
    <t>Program: Razvoj infrastrukture širokopojasnog pristupa</t>
  </si>
  <si>
    <t>1036</t>
  </si>
  <si>
    <t xml:space="preserve">Kapitalni projekt: Sufinanciranje troškova pripreme dokumentacije </t>
  </si>
  <si>
    <t>K1036 01</t>
  </si>
  <si>
    <t>Pomoći unutar općeg proračuna</t>
  </si>
  <si>
    <t>0460</t>
  </si>
  <si>
    <t>Funkcijska klasifikacija : 01 - Opće javne usluge</t>
  </si>
  <si>
    <t>0133</t>
  </si>
  <si>
    <t>0840</t>
  </si>
  <si>
    <t>0131</t>
  </si>
  <si>
    <t>0560</t>
  </si>
  <si>
    <t>0451</t>
  </si>
  <si>
    <t>0452</t>
  </si>
  <si>
    <t>0412</t>
  </si>
  <si>
    <t>0830</t>
  </si>
  <si>
    <t>0960</t>
  </si>
  <si>
    <t>0950</t>
  </si>
  <si>
    <t>1040</t>
  </si>
  <si>
    <t>0860</t>
  </si>
  <si>
    <t>A1019 03</t>
  </si>
  <si>
    <t>T1010 09</t>
  </si>
  <si>
    <t>Kapitalni projekt: Pristupni put i parkiralište u Zlogonju</t>
  </si>
  <si>
    <t>K1014 02</t>
  </si>
  <si>
    <t xml:space="preserve">Kapitalni projekt: Izgradnja parkirališta u Donjoj Višnjici </t>
  </si>
  <si>
    <t>K1010 02</t>
  </si>
  <si>
    <t>Tekući projekt: Sufinanciranje nabavke opreme</t>
  </si>
  <si>
    <t>K1010 13</t>
  </si>
  <si>
    <t xml:space="preserve">Kapitalni projekt: Izgradnja nogostupa u Žarovnici (od dječjeg vrtića do dječjeg igrališta) </t>
  </si>
  <si>
    <t>Kapitalni projekt: Rekonstrukcija grobne kuće u Lepoglavi i izgradnja nadstrešnice</t>
  </si>
  <si>
    <t>Kapitalni projekt: Izgradnja niskonaponske mreže</t>
  </si>
  <si>
    <t>K1015 03</t>
  </si>
  <si>
    <t>0435</t>
  </si>
  <si>
    <t xml:space="preserve">Aktivnost: Projekt unapređenja općeg fizičkog i zdravstvenog statusa djece i mladih, sportaša i rekreativaca </t>
  </si>
  <si>
    <t>A1023 02</t>
  </si>
  <si>
    <t>Rebalans (+/-)</t>
  </si>
  <si>
    <t>Novi plan</t>
  </si>
  <si>
    <t>3/1</t>
  </si>
  <si>
    <t>Rebalans(+/-)</t>
  </si>
  <si>
    <t>PRIJEDLOG</t>
  </si>
  <si>
    <t>VIŠAK/MANJAK IZ PRETHODNE(IH) GODINE KOJI ĆE SE POKRITI/RASPOREDITI</t>
  </si>
  <si>
    <t>PRORAČUN UKUPNO</t>
  </si>
  <si>
    <t xml:space="preserve">PRIHODI I PRIMICI </t>
  </si>
  <si>
    <t>RASHODI I IZDACI</t>
  </si>
  <si>
    <t>T1011 03</t>
  </si>
  <si>
    <t>Tekući projekt: Izgradnja javne rasvjete na DC35</t>
  </si>
  <si>
    <t xml:space="preserve">Pomoći unutar općeg proračuna </t>
  </si>
  <si>
    <t xml:space="preserve">Tekući projekt: Projekt IPP - Integrirani prijevoz putnika </t>
  </si>
  <si>
    <t>K1024 02</t>
  </si>
  <si>
    <t>Kapitalni projekt: Nabava dječjih igrala</t>
  </si>
  <si>
    <t>T1030 01</t>
  </si>
  <si>
    <t>Tekući projekt: Revizija procjene ugroženosti od požara</t>
  </si>
  <si>
    <t>T1029 01</t>
  </si>
  <si>
    <t>Tekući projekt: Plan djelovanja Grada Lepoglave u području prirodnih nepogoda</t>
  </si>
  <si>
    <t>Osobni automobili</t>
  </si>
  <si>
    <t>T1017 02</t>
  </si>
  <si>
    <t>T1014 03</t>
  </si>
  <si>
    <t>T1030 02</t>
  </si>
  <si>
    <t>Tekući projekt: Pomoć za elementarne nepogode</t>
  </si>
  <si>
    <t>0610</t>
  </si>
  <si>
    <t>Kazne, penali i naknade šteta</t>
  </si>
  <si>
    <t>T1035 01</t>
  </si>
  <si>
    <t>Tekući projekt: Sufinanciranje za adaptaciju kuće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</si>
  <si>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</si>
  <si>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</si>
  <si>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</si>
  <si>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</si>
  <si>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</si>
  <si>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Tekući projekt: Sanacija objekta Župni dvor (A. Šenoe, Lepoglava) za privremeni smještaj vrtićke djece</t>
  </si>
  <si>
    <t>41</t>
  </si>
  <si>
    <t>412</t>
  </si>
  <si>
    <t>Tekući projekt: Uređenje dječjeg igrališta u Lepoglavi (Trg Kralja Tomislava)</t>
  </si>
  <si>
    <t xml:space="preserve">         2. Izmjene i dopune Proračuna Grada Lepoglave za 2019. godinu sastoje se od:</t>
  </si>
  <si>
    <t>2. IZMJENE I DOPUNE PRORAČUNA GRADA LEPOGLAVE ZA 2019. GODINU</t>
  </si>
  <si>
    <t>19/19</t>
  </si>
  <si>
    <t>K1011 04</t>
  </si>
  <si>
    <t>Kapitalni projekt: Izgradnja javne rasvjete - park Lepoglava</t>
  </si>
  <si>
    <t>T1024 05</t>
  </si>
  <si>
    <t>Tekući projekt:  Rekonstrukcija svlačionica na SRC Lepoglava</t>
  </si>
  <si>
    <t>K1010 04</t>
  </si>
  <si>
    <t>Kapitalni projekt: Uređenje parka 12 branitelja sa spomen obilježjem</t>
  </si>
  <si>
    <t>T1012 02</t>
  </si>
  <si>
    <t>K1014 10</t>
  </si>
  <si>
    <t>K1024 04</t>
  </si>
  <si>
    <t>Kapitalni projekt:  Objekti uz sportske građevine</t>
  </si>
  <si>
    <t>T1010 13</t>
  </si>
  <si>
    <t>Tekući projekt: Obnova pješačke staze uz DC 35</t>
  </si>
  <si>
    <t>A1035 01</t>
  </si>
  <si>
    <t>Aktivnost: Oslobođenje plaćanja komunalnog doprinosa sukladno Odluci o komunalnom doprinosu</t>
  </si>
  <si>
    <t>Prihodi od prodaje prijevoznih sredstava</t>
  </si>
  <si>
    <t>Rashodi/izdaci u iznosu od 33.324.482,00 kn raspoređuju se po razdjelima, glavama, proračunskim korisnicima i ostalim korisnicima proračunskih sredstava po ekonomskoj, funkcijskoj i programskoj klasifikaciji te po izvorima financiranja.</t>
  </si>
  <si>
    <t>Temeljem članka 39. Zakona o proračunu ("Narodne novine" br. 87/08, 136/12 i 15/15), članka 35. Zakona o lokalnoj i područnoj (regionalnoj) samoupravi ("Narodne novine" broj 33/01, 60/01, 129/05, 109/07, 125/08, 36/09, 144/12, 19/13, 137/15 i 123/17), članka 22. Statuta Grada Lepoglave ("Službeni vjesnik Varaždinske županije" broj 6/13, 20/13, 33/13, 31/14 , 6/18, 24/18) i članka 17. i 43. Poslovnika Gradskog vijeća Grada Lepoglave ("Službeni vjesnik Varaždinske županije" broj 20/13, 43/13, 51/13 i 6/18), Gradsko vijeće Grada Lepoglave na 19. sjednici održanoj 19. prosinca 2019. godine, donijelo je</t>
  </si>
  <si>
    <t>Ove  2. Izmjene i dopune Proračuna Grada Lepoglave stupaju na snagu 01. siječnja 2020. godine, a bit će objavljene u “Službenom vjesniku Varaždinske županije”.</t>
  </si>
  <si>
    <t>Klasa: 400-08/19-01/2</t>
  </si>
  <si>
    <t>Urbroj: 2186/016-03-19-1</t>
  </si>
  <si>
    <t>Lepoglava, 19.12.2019.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</si>
</sst>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_ ;\-0\ "/>
    <numFmt numFmtId="168" formatCode="#,##0_ ;\-#,##0\ "/>
    <numFmt numFmtId="169" formatCode="#,##0.000"/>
    <numFmt numFmtId="170" formatCode="_-* #,##0.000_-;\-* #,##0.000_-;_-* &quot;-&quot;??_-;_-@_-"/>
    <numFmt numFmtId="171" formatCode="#,##0.00_ ;\-#,##0.00\ "/>
    <numFmt numFmtId="172" formatCode="0.0"/>
  </numFmts>
  <fonts count="5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.5"/>
      <name val="Arial"/>
      <family val="2"/>
      <charset val="238"/>
    </font>
    <font>
      <sz val="20"/>
      <name val="Arial"/>
      <family val="2"/>
      <charset val="238"/>
    </font>
    <font>
      <b/>
      <sz val="9.5"/>
      <color indexed="8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0" tint="-0.24994659260841701"/>
      </left>
      <right/>
      <top/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10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1" borderId="2" applyNumberFormat="0" applyAlignment="0" applyProtection="0"/>
    <xf numFmtId="0" fontId="13" fillId="22" borderId="3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2" applyNumberFormat="0" applyAlignment="0" applyProtection="0"/>
    <xf numFmtId="0" fontId="5" fillId="23" borderId="8">
      <alignment horizontal="center" vertical="top" wrapText="1"/>
    </xf>
    <xf numFmtId="0" fontId="20" fillId="0" borderId="9" applyNumberFormat="0" applyFill="0" applyAlignment="0" applyProtection="0"/>
    <xf numFmtId="0" fontId="21" fillId="24" borderId="0" applyNumberFormat="0" applyBorder="0" applyAlignment="0" applyProtection="0"/>
    <xf numFmtId="0" fontId="22" fillId="0" borderId="0"/>
    <xf numFmtId="0" fontId="1" fillId="0" borderId="0"/>
    <xf numFmtId="0" fontId="1" fillId="20" borderId="1" applyNumberFormat="0" applyFont="0" applyAlignment="0" applyProtection="0"/>
    <xf numFmtId="0" fontId="22" fillId="0" borderId="0"/>
    <xf numFmtId="0" fontId="23" fillId="21" borderId="7" applyNumberFormat="0" applyAlignment="0" applyProtection="0"/>
    <xf numFmtId="4" fontId="24" fillId="24" borderId="10" applyNumberFormat="0" applyProtection="0">
      <alignment vertical="center"/>
    </xf>
    <xf numFmtId="4" fontId="25" fillId="25" borderId="10" applyNumberFormat="0" applyProtection="0">
      <alignment vertical="center"/>
    </xf>
    <xf numFmtId="4" fontId="24" fillId="25" borderId="10" applyNumberFormat="0" applyProtection="0">
      <alignment horizontal="left" vertical="center" indent="1"/>
    </xf>
    <xf numFmtId="0" fontId="24" fillId="25" borderId="10" applyNumberFormat="0" applyProtection="0">
      <alignment horizontal="left" vertical="top" indent="1"/>
    </xf>
    <xf numFmtId="4" fontId="24" fillId="26" borderId="0" applyNumberFormat="0" applyProtection="0">
      <alignment horizontal="left" vertical="center" indent="1"/>
    </xf>
    <xf numFmtId="4" fontId="26" fillId="3" borderId="10" applyNumberFormat="0" applyProtection="0">
      <alignment horizontal="right" vertical="center"/>
    </xf>
    <xf numFmtId="4" fontId="26" fillId="9" borderId="10" applyNumberFormat="0" applyProtection="0">
      <alignment horizontal="right" vertical="center"/>
    </xf>
    <xf numFmtId="4" fontId="26" fillId="17" borderId="10" applyNumberFormat="0" applyProtection="0">
      <alignment horizontal="right" vertical="center"/>
    </xf>
    <xf numFmtId="4" fontId="26" fillId="11" borderId="10" applyNumberFormat="0" applyProtection="0">
      <alignment horizontal="right" vertical="center"/>
    </xf>
    <xf numFmtId="4" fontId="26" fillId="15" borderId="10" applyNumberFormat="0" applyProtection="0">
      <alignment horizontal="right" vertical="center"/>
    </xf>
    <xf numFmtId="4" fontId="26" fillId="19" borderId="10" applyNumberFormat="0" applyProtection="0">
      <alignment horizontal="right" vertical="center"/>
    </xf>
    <xf numFmtId="4" fontId="26" fillId="18" borderId="10" applyNumberFormat="0" applyProtection="0">
      <alignment horizontal="right" vertical="center"/>
    </xf>
    <xf numFmtId="4" fontId="26" fillId="27" borderId="10" applyNumberFormat="0" applyProtection="0">
      <alignment horizontal="right" vertical="center"/>
    </xf>
    <xf numFmtId="4" fontId="26" fillId="10" borderId="10" applyNumberFormat="0" applyProtection="0">
      <alignment horizontal="right" vertical="center"/>
    </xf>
    <xf numFmtId="4" fontId="24" fillId="28" borderId="11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4" fillId="31" borderId="10" applyNumberFormat="0" applyProtection="0">
      <alignment horizontal="center" vertical="top"/>
    </xf>
    <xf numFmtId="4" fontId="22" fillId="29" borderId="0" applyNumberFormat="0" applyProtection="0">
      <alignment horizontal="left" vertical="center" indent="1"/>
    </xf>
    <xf numFmtId="4" fontId="22" fillId="26" borderId="0" applyNumberFormat="0" applyProtection="0">
      <alignment horizontal="left" vertical="center" indent="1"/>
    </xf>
    <xf numFmtId="0" fontId="5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28" fillId="30" borderId="10" applyNumberFormat="0" applyProtection="0">
      <alignment horizontal="left" vertical="top" indent="1"/>
    </xf>
    <xf numFmtId="0" fontId="5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6" fillId="36" borderId="10" applyNumberFormat="0" applyProtection="0">
      <alignment vertical="center"/>
    </xf>
    <xf numFmtId="4" fontId="29" fillId="36" borderId="10" applyNumberFormat="0" applyProtection="0">
      <alignment vertical="center"/>
    </xf>
    <xf numFmtId="4" fontId="26" fillId="36" borderId="10" applyNumberFormat="0" applyProtection="0">
      <alignment horizontal="left" vertical="center" indent="1"/>
    </xf>
    <xf numFmtId="0" fontId="26" fillId="36" borderId="10" applyNumberFormat="0" applyProtection="0">
      <alignment horizontal="left" vertical="top" indent="1"/>
    </xf>
    <xf numFmtId="4" fontId="30" fillId="29" borderId="10" applyNumberFormat="0" applyProtection="0">
      <alignment horizontal="right" vertical="center"/>
    </xf>
    <xf numFmtId="4" fontId="29" fillId="29" borderId="10" applyNumberFormat="0" applyProtection="0">
      <alignment horizontal="right" vertical="center"/>
    </xf>
    <xf numFmtId="4" fontId="26" fillId="31" borderId="10" applyNumberFormat="0" applyProtection="0">
      <alignment horizontal="left" vertical="center" indent="1"/>
    </xf>
    <xf numFmtId="0" fontId="24" fillId="26" borderId="10" applyNumberFormat="0" applyProtection="0">
      <alignment horizontal="center" vertical="top" wrapText="1"/>
    </xf>
    <xf numFmtId="4" fontId="31" fillId="37" borderId="0" applyNumberFormat="0" applyProtection="0">
      <alignment horizontal="left" vertical="center" indent="1"/>
    </xf>
    <xf numFmtId="4" fontId="32" fillId="29" borderId="10" applyNumberFormat="0" applyProtection="0">
      <alignment horizontal="right" vertical="center"/>
    </xf>
    <xf numFmtId="0" fontId="33" fillId="38" borderId="0"/>
    <xf numFmtId="49" fontId="34" fillId="38" borderId="0"/>
    <xf numFmtId="49" fontId="35" fillId="38" borderId="12"/>
    <xf numFmtId="49" fontId="36" fillId="38" borderId="0"/>
    <xf numFmtId="0" fontId="33" fillId="39" borderId="12">
      <protection locked="0"/>
    </xf>
    <xf numFmtId="0" fontId="33" fillId="38" borderId="0"/>
    <xf numFmtId="0" fontId="37" fillId="40" borderId="0"/>
    <xf numFmtId="0" fontId="37" fillId="41" borderId="0"/>
    <xf numFmtId="0" fontId="37" fillId="42" borderId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9" fontId="37" fillId="38" borderId="0">
      <alignment horizontal="right" vertical="center"/>
    </xf>
    <xf numFmtId="49" fontId="37" fillId="38" borderId="0"/>
  </cellStyleXfs>
  <cellXfs count="357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0" fontId="3" fillId="0" borderId="0" xfId="0" applyFont="1" applyAlignment="1">
      <alignment wrapText="1"/>
    </xf>
    <xf numFmtId="0" fontId="1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5" fillId="0" borderId="0" xfId="0" applyFont="1"/>
    <xf numFmtId="0" fontId="3" fillId="0" borderId="0" xfId="0" applyFont="1"/>
    <xf numFmtId="0" fontId="6" fillId="0" borderId="0" xfId="0" applyFont="1"/>
    <xf numFmtId="166" fontId="1" fillId="0" borderId="0" xfId="0" applyNumberFormat="1" applyFont="1"/>
    <xf numFmtId="0" fontId="5" fillId="23" borderId="22" xfId="0" applyFont="1" applyFill="1" applyBorder="1"/>
    <xf numFmtId="165" fontId="5" fillId="23" borderId="22" xfId="0" applyNumberFormat="1" applyFont="1" applyFill="1" applyBorder="1" applyAlignment="1">
      <alignment horizontal="center"/>
    </xf>
    <xf numFmtId="3" fontId="5" fillId="23" borderId="22" xfId="0" applyNumberFormat="1" applyFont="1" applyFill="1" applyBorder="1" applyAlignment="1">
      <alignment horizontal="center"/>
    </xf>
    <xf numFmtId="167" fontId="5" fillId="23" borderId="22" xfId="0" applyNumberFormat="1" applyFont="1" applyFill="1" applyBorder="1" applyAlignment="1">
      <alignment horizontal="center"/>
    </xf>
    <xf numFmtId="167" fontId="5" fillId="23" borderId="22" xfId="0" quotePrefix="1" applyNumberFormat="1" applyFont="1" applyFill="1" applyBorder="1" applyAlignment="1">
      <alignment horizontal="center"/>
    </xf>
    <xf numFmtId="0" fontId="7" fillId="43" borderId="22" xfId="0" applyFont="1" applyFill="1" applyBorder="1"/>
    <xf numFmtId="0" fontId="0" fillId="0" borderId="22" xfId="0" applyBorder="1"/>
    <xf numFmtId="165" fontId="0" fillId="0" borderId="22" xfId="0" applyNumberFormat="1" applyBorder="1"/>
    <xf numFmtId="166" fontId="0" fillId="0" borderId="22" xfId="0" applyNumberFormat="1" applyBorder="1"/>
    <xf numFmtId="0" fontId="7" fillId="0" borderId="0" xfId="0" applyFont="1" applyFill="1"/>
    <xf numFmtId="165" fontId="5" fillId="0" borderId="0" xfId="10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2" fontId="2" fillId="0" borderId="0" xfId="0" applyNumberFormat="1" applyFont="1" applyBorder="1"/>
    <xf numFmtId="0" fontId="0" fillId="0" borderId="0" xfId="0" applyBorder="1"/>
    <xf numFmtId="2" fontId="2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166" fontId="0" fillId="0" borderId="0" xfId="0" applyNumberFormat="1" applyBorder="1"/>
    <xf numFmtId="49" fontId="5" fillId="23" borderId="22" xfId="0" applyNumberFormat="1" applyFont="1" applyFill="1" applyBorder="1"/>
    <xf numFmtId="49" fontId="5" fillId="0" borderId="14" xfId="0" applyNumberFormat="1" applyFont="1" applyBorder="1" applyAlignment="1">
      <alignment horizontal="left" wrapText="1"/>
    </xf>
    <xf numFmtId="0" fontId="5" fillId="0" borderId="0" xfId="0" applyFont="1" applyAlignment="1">
      <alignment wrapText="1"/>
    </xf>
    <xf numFmtId="1" fontId="0" fillId="0" borderId="22" xfId="0" applyNumberFormat="1" applyBorder="1"/>
    <xf numFmtId="49" fontId="0" fillId="0" borderId="14" xfId="0" applyNumberFormat="1" applyBorder="1" applyAlignment="1">
      <alignment horizontal="left"/>
    </xf>
    <xf numFmtId="49" fontId="5" fillId="0" borderId="15" xfId="0" applyNumberFormat="1" applyFont="1" applyBorder="1" applyAlignment="1">
      <alignment horizontal="left" wrapText="1"/>
    </xf>
    <xf numFmtId="1" fontId="5" fillId="0" borderId="0" xfId="0" applyNumberFormat="1" applyFont="1" applyAlignment="1">
      <alignment horizontal="left" wrapText="1"/>
    </xf>
    <xf numFmtId="164" fontId="5" fillId="0" borderId="0" xfId="100" applyFont="1" applyAlignment="1">
      <alignment wrapText="1"/>
    </xf>
    <xf numFmtId="49" fontId="5" fillId="0" borderId="1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left"/>
    </xf>
    <xf numFmtId="1" fontId="5" fillId="23" borderId="22" xfId="0" quotePrefix="1" applyNumberFormat="1" applyFont="1" applyFill="1" applyBorder="1" applyAlignment="1">
      <alignment horizontal="center"/>
    </xf>
    <xf numFmtId="49" fontId="41" fillId="0" borderId="0" xfId="0" applyNumberFormat="1" applyFont="1" applyAlignment="1"/>
    <xf numFmtId="0" fontId="41" fillId="0" borderId="0" xfId="0" applyFont="1" applyAlignment="1"/>
    <xf numFmtId="49" fontId="43" fillId="0" borderId="0" xfId="0" applyNumberFormat="1" applyFont="1" applyAlignment="1"/>
    <xf numFmtId="0" fontId="43" fillId="0" borderId="0" xfId="0" applyFont="1" applyAlignment="1"/>
    <xf numFmtId="0" fontId="42" fillId="0" borderId="0" xfId="0" applyFont="1" applyAlignment="1">
      <alignment horizontal="justify" wrapText="1"/>
    </xf>
    <xf numFmtId="0" fontId="43" fillId="0" borderId="0" xfId="0" applyFont="1" applyAlignment="1">
      <alignment wrapText="1"/>
    </xf>
    <xf numFmtId="49" fontId="44" fillId="0" borderId="0" xfId="0" applyNumberFormat="1" applyFont="1" applyAlignment="1"/>
    <xf numFmtId="0" fontId="45" fillId="0" borderId="0" xfId="0" applyFont="1" applyAlignment="1"/>
    <xf numFmtId="0" fontId="46" fillId="0" borderId="0" xfId="0" applyFont="1" applyAlignment="1"/>
    <xf numFmtId="49" fontId="41" fillId="23" borderId="16" xfId="0" applyNumberFormat="1" applyFont="1" applyFill="1" applyBorder="1" applyAlignment="1">
      <alignment horizontal="center"/>
    </xf>
    <xf numFmtId="3" fontId="41" fillId="23" borderId="0" xfId="0" applyNumberFormat="1" applyFont="1" applyFill="1" applyAlignment="1">
      <alignment horizontal="center"/>
    </xf>
    <xf numFmtId="49" fontId="48" fillId="43" borderId="18" xfId="0" applyNumberFormat="1" applyFont="1" applyFill="1" applyBorder="1" applyAlignment="1"/>
    <xf numFmtId="49" fontId="48" fillId="43" borderId="0" xfId="0" applyNumberFormat="1" applyFont="1" applyFill="1" applyAlignment="1"/>
    <xf numFmtId="3" fontId="48" fillId="43" borderId="0" xfId="0" applyNumberFormat="1" applyFont="1" applyFill="1" applyAlignment="1"/>
    <xf numFmtId="1" fontId="43" fillId="0" borderId="0" xfId="0" applyNumberFormat="1" applyFont="1" applyAlignment="1"/>
    <xf numFmtId="49" fontId="41" fillId="23" borderId="0" xfId="0" applyNumberFormat="1" applyFont="1" applyFill="1" applyAlignment="1">
      <alignment horizontal="center"/>
    </xf>
    <xf numFmtId="3" fontId="41" fillId="23" borderId="0" xfId="0" applyNumberFormat="1" applyFont="1" applyFill="1" applyAlignment="1">
      <alignment horizontal="center" wrapText="1"/>
    </xf>
    <xf numFmtId="3" fontId="43" fillId="0" borderId="0" xfId="0" applyNumberFormat="1" applyFont="1" applyAlignment="1"/>
    <xf numFmtId="2" fontId="41" fillId="23" borderId="0" xfId="0" applyNumberFormat="1" applyFont="1" applyFill="1" applyAlignment="1">
      <alignment horizontal="left"/>
    </xf>
    <xf numFmtId="2" fontId="41" fillId="23" borderId="0" xfId="0" applyNumberFormat="1" applyFont="1" applyFill="1" applyAlignment="1">
      <alignment horizontal="center"/>
    </xf>
    <xf numFmtId="0" fontId="43" fillId="0" borderId="0" xfId="0" applyFont="1"/>
    <xf numFmtId="2" fontId="49" fillId="0" borderId="0" xfId="0" applyNumberFormat="1" applyFont="1"/>
    <xf numFmtId="0" fontId="5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7" fillId="43" borderId="22" xfId="0" applyFont="1" applyFill="1" applyBorder="1" applyAlignment="1">
      <alignment vertical="center"/>
    </xf>
    <xf numFmtId="165" fontId="7" fillId="43" borderId="22" xfId="0" applyNumberFormat="1" applyFont="1" applyFill="1" applyBorder="1" applyAlignment="1">
      <alignment vertical="center"/>
    </xf>
    <xf numFmtId="166" fontId="7" fillId="43" borderId="22" xfId="0" applyNumberFormat="1" applyFont="1" applyFill="1" applyBorder="1" applyAlignment="1">
      <alignment vertical="center"/>
    </xf>
    <xf numFmtId="49" fontId="5" fillId="0" borderId="14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left" vertical="center" wrapText="1"/>
    </xf>
    <xf numFmtId="1" fontId="5" fillId="0" borderId="22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1" fontId="5" fillId="0" borderId="22" xfId="0" applyNumberFormat="1" applyFont="1" applyBorder="1" applyAlignment="1">
      <alignment horizontal="left" vertical="top" wrapText="1"/>
    </xf>
    <xf numFmtId="0" fontId="5" fillId="0" borderId="14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4" fillId="0" borderId="14" xfId="0" applyNumberFormat="1" applyFont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7" fillId="43" borderId="14" xfId="0" applyNumberFormat="1" applyFont="1" applyFill="1" applyBorder="1" applyAlignment="1">
      <alignment horizontal="left" vertical="center"/>
    </xf>
    <xf numFmtId="1" fontId="7" fillId="43" borderId="22" xfId="0" applyNumberFormat="1" applyFont="1" applyFill="1" applyBorder="1" applyAlignment="1">
      <alignment vertical="center"/>
    </xf>
    <xf numFmtId="168" fontId="7" fillId="43" borderId="22" xfId="0" applyNumberFormat="1" applyFont="1" applyFill="1" applyBorder="1" applyAlignment="1">
      <alignment vertical="center"/>
    </xf>
    <xf numFmtId="166" fontId="7" fillId="43" borderId="2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5" fillId="0" borderId="22" xfId="0" applyNumberFormat="1" applyFont="1" applyFill="1" applyBorder="1" applyAlignment="1">
      <alignment horizontal="right" vertical="center" wrapText="1"/>
    </xf>
    <xf numFmtId="4" fontId="5" fillId="0" borderId="22" xfId="100" applyNumberFormat="1" applyFont="1" applyFill="1" applyBorder="1" applyAlignment="1">
      <alignment horizontal="right" vertical="center" wrapText="1"/>
    </xf>
    <xf numFmtId="4" fontId="5" fillId="0" borderId="22" xfId="0" applyNumberFormat="1" applyFont="1" applyFill="1" applyBorder="1" applyAlignment="1">
      <alignment vertical="center" wrapText="1"/>
    </xf>
    <xf numFmtId="4" fontId="5" fillId="0" borderId="22" xfId="100" applyNumberFormat="1" applyFont="1" applyFill="1" applyBorder="1" applyAlignment="1">
      <alignment vertical="center" wrapText="1"/>
    </xf>
    <xf numFmtId="4" fontId="5" fillId="0" borderId="22" xfId="0" applyNumberFormat="1" applyFont="1" applyFill="1" applyBorder="1" applyAlignment="1">
      <alignment vertical="top" wrapText="1"/>
    </xf>
    <xf numFmtId="0" fontId="5" fillId="0" borderId="14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" fontId="5" fillId="0" borderId="22" xfId="100" applyNumberFormat="1" applyFont="1" applyFill="1" applyBorder="1" applyAlignment="1">
      <alignment vertical="top" wrapText="1"/>
    </xf>
    <xf numFmtId="166" fontId="5" fillId="0" borderId="22" xfId="0" applyNumberFormat="1" applyFont="1" applyFill="1" applyBorder="1" applyAlignment="1">
      <alignment horizontal="right" vertical="top"/>
    </xf>
    <xf numFmtId="0" fontId="41" fillId="0" borderId="0" xfId="0" applyFont="1" applyAlignment="1">
      <alignment vertical="top" wrapText="1"/>
    </xf>
    <xf numFmtId="0" fontId="43" fillId="0" borderId="0" xfId="0" applyFont="1" applyAlignment="1">
      <alignment vertical="center"/>
    </xf>
    <xf numFmtId="1" fontId="41" fillId="0" borderId="23" xfId="0" applyNumberFormat="1" applyFont="1" applyBorder="1" applyAlignment="1">
      <alignment vertical="top" wrapText="1"/>
    </xf>
    <xf numFmtId="49" fontId="41" fillId="0" borderId="23" xfId="0" applyNumberFormat="1" applyFont="1" applyBorder="1" applyAlignment="1">
      <alignment vertical="top"/>
    </xf>
    <xf numFmtId="3" fontId="41" fillId="0" borderId="23" xfId="0" applyNumberFormat="1" applyFont="1" applyBorder="1" applyAlignment="1">
      <alignment vertical="top" wrapText="1"/>
    </xf>
    <xf numFmtId="0" fontId="43" fillId="0" borderId="0" xfId="0" applyFont="1" applyFill="1" applyAlignment="1">
      <alignment vertical="top"/>
    </xf>
    <xf numFmtId="0" fontId="43" fillId="0" borderId="0" xfId="0" applyFont="1" applyAlignment="1">
      <alignment vertical="top"/>
    </xf>
    <xf numFmtId="1" fontId="41" fillId="0" borderId="23" xfId="0" applyNumberFormat="1" applyFont="1" applyBorder="1" applyAlignment="1">
      <alignment vertical="center" wrapText="1"/>
    </xf>
    <xf numFmtId="49" fontId="41" fillId="0" borderId="23" xfId="0" applyNumberFormat="1" applyFont="1" applyBorder="1" applyAlignment="1">
      <alignment vertical="center"/>
    </xf>
    <xf numFmtId="3" fontId="41" fillId="0" borderId="23" xfId="0" applyNumberFormat="1" applyFont="1" applyBorder="1" applyAlignment="1">
      <alignment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49" fontId="41" fillId="0" borderId="23" xfId="0" applyNumberFormat="1" applyFont="1" applyBorder="1" applyAlignment="1">
      <alignment vertical="center" wrapText="1"/>
    </xf>
    <xf numFmtId="0" fontId="43" fillId="0" borderId="0" xfId="0" applyFont="1" applyFill="1" applyAlignment="1">
      <alignment vertical="center"/>
    </xf>
    <xf numFmtId="1" fontId="41" fillId="0" borderId="23" xfId="0" applyNumberFormat="1" applyFont="1" applyFill="1" applyBorder="1" applyAlignment="1">
      <alignment vertical="center"/>
    </xf>
    <xf numFmtId="49" fontId="41" fillId="0" borderId="23" xfId="0" applyNumberFormat="1" applyFont="1" applyFill="1" applyBorder="1" applyAlignment="1">
      <alignment vertical="center"/>
    </xf>
    <xf numFmtId="3" fontId="41" fillId="0" borderId="23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 wrapText="1"/>
    </xf>
    <xf numFmtId="0" fontId="41" fillId="0" borderId="23" xfId="0" applyFont="1" applyFill="1" applyBorder="1" applyAlignment="1">
      <alignment horizontal="left" vertical="center"/>
    </xf>
    <xf numFmtId="3" fontId="41" fillId="0" borderId="23" xfId="0" applyNumberFormat="1" applyFont="1" applyFill="1" applyBorder="1" applyAlignment="1">
      <alignment vertical="center" wrapText="1"/>
    </xf>
    <xf numFmtId="49" fontId="41" fillId="0" borderId="0" xfId="0" applyNumberFormat="1" applyFont="1" applyFill="1" applyAlignment="1"/>
    <xf numFmtId="1" fontId="41" fillId="0" borderId="23" xfId="0" applyNumberFormat="1" applyFont="1" applyFill="1" applyBorder="1" applyAlignment="1">
      <alignment vertical="center" wrapText="1"/>
    </xf>
    <xf numFmtId="3" fontId="41" fillId="0" borderId="23" xfId="0" applyNumberFormat="1" applyFont="1" applyFill="1" applyBorder="1" applyAlignment="1">
      <alignment horizontal="right" vertical="center" wrapText="1"/>
    </xf>
    <xf numFmtId="3" fontId="5" fillId="0" borderId="23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top" wrapText="1"/>
    </xf>
    <xf numFmtId="49" fontId="5" fillId="0" borderId="23" xfId="0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vertical="center" wrapText="1"/>
    </xf>
    <xf numFmtId="3" fontId="5" fillId="0" borderId="24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 wrapText="1"/>
    </xf>
    <xf numFmtId="0" fontId="5" fillId="0" borderId="14" xfId="0" applyNumberFormat="1" applyFont="1" applyFill="1" applyBorder="1" applyAlignment="1">
      <alignment horizontal="left" vertical="top" wrapText="1"/>
    </xf>
    <xf numFmtId="49" fontId="5" fillId="0" borderId="1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left" vertical="top" wrapText="1"/>
    </xf>
    <xf numFmtId="3" fontId="51" fillId="0" borderId="0" xfId="0" applyNumberFormat="1" applyFont="1" applyFill="1" applyAlignment="1"/>
    <xf numFmtId="4" fontId="5" fillId="0" borderId="22" xfId="100" applyNumberFormat="1" applyFont="1" applyFill="1" applyBorder="1" applyAlignment="1">
      <alignment horizontal="right" vertical="top" wrapText="1"/>
    </xf>
    <xf numFmtId="1" fontId="5" fillId="0" borderId="22" xfId="0" applyNumberFormat="1" applyFont="1" applyFill="1" applyBorder="1" applyAlignment="1">
      <alignment horizontal="left" vertical="center" wrapText="1"/>
    </xf>
    <xf numFmtId="1" fontId="5" fillId="0" borderId="22" xfId="0" applyNumberFormat="1" applyFont="1" applyFill="1" applyBorder="1" applyAlignment="1">
      <alignment horizontal="left" vertical="top"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vertical="top" wrapText="1"/>
    </xf>
    <xf numFmtId="171" fontId="5" fillId="0" borderId="0" xfId="0" applyNumberFormat="1" applyFont="1" applyAlignment="1">
      <alignment vertical="center" wrapText="1"/>
    </xf>
    <xf numFmtId="49" fontId="5" fillId="23" borderId="19" xfId="0" quotePrefix="1" applyNumberFormat="1" applyFont="1" applyFill="1" applyBorder="1" applyAlignment="1">
      <alignment horizontal="center"/>
    </xf>
    <xf numFmtId="1" fontId="41" fillId="44" borderId="23" xfId="0" applyNumberFormat="1" applyFont="1" applyFill="1" applyBorder="1" applyAlignment="1">
      <alignment vertical="center"/>
    </xf>
    <xf numFmtId="49" fontId="41" fillId="44" borderId="23" xfId="0" applyNumberFormat="1" applyFont="1" applyFill="1" applyBorder="1" applyAlignment="1">
      <alignment vertical="center"/>
    </xf>
    <xf numFmtId="0" fontId="41" fillId="44" borderId="23" xfId="0" applyFont="1" applyFill="1" applyBorder="1" applyAlignment="1">
      <alignment vertical="center"/>
    </xf>
    <xf numFmtId="3" fontId="41" fillId="44" borderId="23" xfId="0" applyNumberFormat="1" applyFont="1" applyFill="1" applyBorder="1" applyAlignment="1">
      <alignment vertical="center"/>
    </xf>
    <xf numFmtId="0" fontId="5" fillId="44" borderId="23" xfId="0" applyFont="1" applyFill="1" applyBorder="1" applyAlignment="1">
      <alignment vertical="center"/>
    </xf>
    <xf numFmtId="1" fontId="41" fillId="45" borderId="23" xfId="0" applyNumberFormat="1" applyFont="1" applyFill="1" applyBorder="1" applyAlignment="1">
      <alignment vertical="center"/>
    </xf>
    <xf numFmtId="49" fontId="41" fillId="45" borderId="23" xfId="0" applyNumberFormat="1" applyFont="1" applyFill="1" applyBorder="1" applyAlignment="1">
      <alignment vertical="center"/>
    </xf>
    <xf numFmtId="0" fontId="5" fillId="45" borderId="24" xfId="0" applyFont="1" applyFill="1" applyBorder="1" applyAlignment="1">
      <alignment vertical="center" wrapText="1"/>
    </xf>
    <xf numFmtId="3" fontId="41" fillId="45" borderId="23" xfId="0" applyNumberFormat="1" applyFont="1" applyFill="1" applyBorder="1" applyAlignment="1">
      <alignment vertical="center"/>
    </xf>
    <xf numFmtId="1" fontId="41" fillId="46" borderId="23" xfId="0" applyNumberFormat="1" applyFont="1" applyFill="1" applyBorder="1" applyAlignment="1">
      <alignment vertical="top"/>
    </xf>
    <xf numFmtId="49" fontId="41" fillId="46" borderId="23" xfId="0" applyNumberFormat="1" applyFont="1" applyFill="1" applyBorder="1" applyAlignment="1">
      <alignment vertical="top"/>
    </xf>
    <xf numFmtId="49" fontId="41" fillId="46" borderId="23" xfId="0" quotePrefix="1" applyNumberFormat="1" applyFont="1" applyFill="1" applyBorder="1" applyAlignment="1">
      <alignment vertical="top"/>
    </xf>
    <xf numFmtId="0" fontId="5" fillId="46" borderId="24" xfId="0" applyFont="1" applyFill="1" applyBorder="1" applyAlignment="1">
      <alignment vertical="top" wrapText="1"/>
    </xf>
    <xf numFmtId="3" fontId="41" fillId="46" borderId="23" xfId="0" applyNumberFormat="1" applyFont="1" applyFill="1" applyBorder="1" applyAlignment="1">
      <alignment vertical="top"/>
    </xf>
    <xf numFmtId="3" fontId="47" fillId="46" borderId="20" xfId="0" applyNumberFormat="1" applyFont="1" applyFill="1" applyBorder="1" applyAlignment="1">
      <alignment horizontal="center" vertical="center" wrapText="1"/>
    </xf>
    <xf numFmtId="3" fontId="47" fillId="45" borderId="0" xfId="0" applyNumberFormat="1" applyFont="1" applyFill="1" applyAlignment="1">
      <alignment horizontal="center" wrapText="1"/>
    </xf>
    <xf numFmtId="49" fontId="41" fillId="47" borderId="18" xfId="0" applyNumberFormat="1" applyFont="1" applyFill="1" applyBorder="1" applyAlignment="1">
      <alignment horizontal="center"/>
    </xf>
    <xf numFmtId="49" fontId="5" fillId="45" borderId="23" xfId="0" applyNumberFormat="1" applyFont="1" applyFill="1" applyBorder="1" applyAlignment="1">
      <alignment vertical="center"/>
    </xf>
    <xf numFmtId="0" fontId="41" fillId="45" borderId="24" xfId="0" applyFont="1" applyFill="1" applyBorder="1" applyAlignment="1">
      <alignment vertical="center" wrapText="1"/>
    </xf>
    <xf numFmtId="1" fontId="41" fillId="45" borderId="23" xfId="0" applyNumberFormat="1" applyFont="1" applyFill="1" applyBorder="1" applyAlignment="1">
      <alignment vertical="top"/>
    </xf>
    <xf numFmtId="49" fontId="5" fillId="45" borderId="23" xfId="0" applyNumberFormat="1" applyFont="1" applyFill="1" applyBorder="1" applyAlignment="1">
      <alignment vertical="top"/>
    </xf>
    <xf numFmtId="0" fontId="5" fillId="45" borderId="24" xfId="0" applyFont="1" applyFill="1" applyBorder="1" applyAlignment="1">
      <alignment vertical="top" wrapText="1"/>
    </xf>
    <xf numFmtId="3" fontId="41" fillId="45" borderId="23" xfId="0" applyNumberFormat="1" applyFont="1" applyFill="1" applyBorder="1" applyAlignment="1">
      <alignment vertical="top"/>
    </xf>
    <xf numFmtId="1" fontId="41" fillId="46" borderId="23" xfId="0" applyNumberFormat="1" applyFont="1" applyFill="1" applyBorder="1" applyAlignment="1">
      <alignment vertical="center"/>
    </xf>
    <xf numFmtId="49" fontId="41" fillId="46" borderId="23" xfId="0" applyNumberFormat="1" applyFont="1" applyFill="1" applyBorder="1" applyAlignment="1">
      <alignment vertical="center"/>
    </xf>
    <xf numFmtId="49" fontId="41" fillId="46" borderId="23" xfId="0" quotePrefix="1" applyNumberFormat="1" applyFont="1" applyFill="1" applyBorder="1" applyAlignment="1">
      <alignment vertical="center"/>
    </xf>
    <xf numFmtId="0" fontId="5" fillId="46" borderId="24" xfId="0" applyFont="1" applyFill="1" applyBorder="1" applyAlignment="1">
      <alignment vertical="center" wrapText="1"/>
    </xf>
    <xf numFmtId="3" fontId="41" fillId="46" borderId="23" xfId="0" applyNumberFormat="1" applyFont="1" applyFill="1" applyBorder="1" applyAlignment="1">
      <alignment vertical="center"/>
    </xf>
    <xf numFmtId="49" fontId="5" fillId="46" borderId="23" xfId="0" quotePrefix="1" applyNumberFormat="1" applyFont="1" applyFill="1" applyBorder="1" applyAlignment="1">
      <alignment vertical="center"/>
    </xf>
    <xf numFmtId="49" fontId="5" fillId="46" borderId="23" xfId="0" applyNumberFormat="1" applyFont="1" applyFill="1" applyBorder="1" applyAlignment="1">
      <alignment vertical="center"/>
    </xf>
    <xf numFmtId="1" fontId="5" fillId="46" borderId="23" xfId="0" applyNumberFormat="1" applyFont="1" applyFill="1" applyBorder="1" applyAlignment="1">
      <alignment vertical="center"/>
    </xf>
    <xf numFmtId="49" fontId="47" fillId="44" borderId="0" xfId="0" applyNumberFormat="1" applyFont="1" applyFill="1" applyAlignment="1">
      <alignment horizontal="center" vertical="center" wrapText="1"/>
    </xf>
    <xf numFmtId="49" fontId="5" fillId="44" borderId="23" xfId="0" applyNumberFormat="1" applyFont="1" applyFill="1" applyBorder="1" applyAlignment="1">
      <alignment vertical="center"/>
    </xf>
    <xf numFmtId="3" fontId="41" fillId="44" borderId="24" xfId="0" applyNumberFormat="1" applyFont="1" applyFill="1" applyBorder="1" applyAlignment="1">
      <alignment vertical="center"/>
    </xf>
    <xf numFmtId="1" fontId="41" fillId="44" borderId="23" xfId="0" applyNumberFormat="1" applyFont="1" applyFill="1" applyBorder="1" applyAlignment="1">
      <alignment vertical="center" wrapText="1"/>
    </xf>
    <xf numFmtId="3" fontId="41" fillId="44" borderId="23" xfId="0" applyNumberFormat="1" applyFont="1" applyFill="1" applyBorder="1" applyAlignment="1">
      <alignment vertical="center" wrapText="1"/>
    </xf>
    <xf numFmtId="0" fontId="5" fillId="44" borderId="0" xfId="0" applyFont="1" applyFill="1"/>
    <xf numFmtId="3" fontId="41" fillId="44" borderId="0" xfId="0" applyNumberFormat="1" applyFont="1" applyFill="1"/>
    <xf numFmtId="0" fontId="41" fillId="44" borderId="0" xfId="0" applyFont="1" applyFill="1"/>
    <xf numFmtId="1" fontId="41" fillId="47" borderId="0" xfId="0" applyNumberFormat="1" applyFont="1" applyFill="1" applyAlignment="1">
      <alignment horizontal="center"/>
    </xf>
    <xf numFmtId="49" fontId="5" fillId="44" borderId="22" xfId="0" applyNumberFormat="1" applyFont="1" applyFill="1" applyBorder="1" applyAlignment="1">
      <alignment horizontal="left" vertical="center"/>
    </xf>
    <xf numFmtId="1" fontId="5" fillId="44" borderId="22" xfId="0" applyNumberFormat="1" applyFont="1" applyFill="1" applyBorder="1" applyAlignment="1">
      <alignment horizontal="left" vertical="center"/>
    </xf>
    <xf numFmtId="0" fontId="5" fillId="44" borderId="22" xfId="0" applyFont="1" applyFill="1" applyBorder="1" applyAlignment="1">
      <alignment vertical="center"/>
    </xf>
    <xf numFmtId="4" fontId="5" fillId="44" borderId="22" xfId="0" applyNumberFormat="1" applyFont="1" applyFill="1" applyBorder="1" applyAlignment="1">
      <alignment horizontal="right" vertical="center"/>
    </xf>
    <xf numFmtId="166" fontId="5" fillId="44" borderId="22" xfId="0" applyNumberFormat="1" applyFont="1" applyFill="1" applyBorder="1" applyAlignment="1">
      <alignment horizontal="right" vertical="center"/>
    </xf>
    <xf numFmtId="49" fontId="1" fillId="44" borderId="14" xfId="0" applyNumberFormat="1" applyFont="1" applyFill="1" applyBorder="1" applyAlignment="1">
      <alignment horizontal="left" vertical="center"/>
    </xf>
    <xf numFmtId="4" fontId="5" fillId="44" borderId="22" xfId="0" applyNumberFormat="1" applyFont="1" applyFill="1" applyBorder="1" applyAlignment="1">
      <alignment vertical="center"/>
    </xf>
    <xf numFmtId="49" fontId="5" fillId="44" borderId="14" xfId="0" applyNumberFormat="1" applyFont="1" applyFill="1" applyBorder="1" applyAlignment="1">
      <alignment horizontal="left" vertical="center"/>
    </xf>
    <xf numFmtId="4" fontId="5" fillId="44" borderId="22" xfId="0" applyNumberFormat="1" applyFont="1" applyFill="1" applyBorder="1" applyAlignment="1">
      <alignment vertical="center" wrapText="1"/>
    </xf>
    <xf numFmtId="4" fontId="5" fillId="44" borderId="22" xfId="0" applyNumberFormat="1" applyFont="1" applyFill="1" applyBorder="1" applyAlignment="1">
      <alignment vertical="top" wrapText="1"/>
    </xf>
    <xf numFmtId="1" fontId="5" fillId="47" borderId="0" xfId="0" applyNumberFormat="1" applyFont="1" applyFill="1"/>
    <xf numFmtId="49" fontId="5" fillId="47" borderId="22" xfId="0" applyNumberFormat="1" applyFont="1" applyFill="1" applyBorder="1" applyAlignment="1">
      <alignment horizontal="center"/>
    </xf>
    <xf numFmtId="49" fontId="5" fillId="47" borderId="22" xfId="0" applyNumberFormat="1" applyFont="1" applyFill="1" applyBorder="1"/>
    <xf numFmtId="165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48" borderId="0" xfId="0" applyNumberFormat="1" applyFont="1" applyFill="1" applyAlignment="1"/>
    <xf numFmtId="2" fontId="5" fillId="0" borderId="0" xfId="0" applyNumberFormat="1" applyFont="1" applyFill="1" applyAlignment="1">
      <alignment vertical="center"/>
    </xf>
    <xf numFmtId="0" fontId="5" fillId="0" borderId="22" xfId="0" applyFont="1" applyBorder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5" fontId="0" fillId="0" borderId="22" xfId="0" applyNumberFormat="1" applyFill="1" applyBorder="1"/>
    <xf numFmtId="3" fontId="5" fillId="23" borderId="0" xfId="0" applyNumberFormat="1" applyFont="1" applyFill="1" applyAlignment="1">
      <alignment horizontal="center"/>
    </xf>
    <xf numFmtId="1" fontId="5" fillId="23" borderId="0" xfId="0" applyNumberFormat="1" applyFont="1" applyFill="1" applyAlignment="1">
      <alignment horizontal="center" vertical="top"/>
    </xf>
    <xf numFmtId="3" fontId="5" fillId="23" borderId="0" xfId="0" applyNumberFormat="1" applyFont="1" applyFill="1" applyAlignment="1">
      <alignment horizontal="center" wrapText="1"/>
    </xf>
    <xf numFmtId="3" fontId="5" fillId="0" borderId="23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" fillId="0" borderId="0" xfId="0" applyNumberFormat="1" applyFont="1" applyFill="1" applyAlignment="1">
      <alignment vertical="center"/>
    </xf>
    <xf numFmtId="3" fontId="41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/>
    <xf numFmtId="3" fontId="41" fillId="0" borderId="0" xfId="0" applyNumberFormat="1" applyFont="1" applyAlignment="1"/>
    <xf numFmtId="3" fontId="45" fillId="0" borderId="0" xfId="0" applyNumberFormat="1" applyFont="1" applyAlignment="1"/>
    <xf numFmtId="3" fontId="5" fillId="23" borderId="0" xfId="0" applyNumberFormat="1" applyFont="1" applyFill="1" applyAlignment="1">
      <alignment horizontal="center" vertical="top"/>
    </xf>
    <xf numFmtId="3" fontId="5" fillId="23" borderId="19" xfId="0" quotePrefix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 vertical="center"/>
    </xf>
    <xf numFmtId="3" fontId="41" fillId="0" borderId="23" xfId="0" applyNumberFormat="1" applyFont="1" applyFill="1" applyBorder="1" applyAlignment="1">
      <alignment vertical="top" wrapText="1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vertical="top"/>
    </xf>
    <xf numFmtId="0" fontId="41" fillId="0" borderId="23" xfId="0" applyFont="1" applyFill="1" applyBorder="1" applyAlignment="1">
      <alignment horizontal="left" vertical="top"/>
    </xf>
    <xf numFmtId="170" fontId="5" fillId="23" borderId="0" xfId="100" quotePrefix="1" applyNumberFormat="1" applyFont="1" applyFill="1" applyAlignment="1">
      <alignment horizontal="center" vertical="top"/>
    </xf>
    <xf numFmtId="3" fontId="5" fillId="23" borderId="17" xfId="0" quotePrefix="1" applyNumberFormat="1" applyFont="1" applyFill="1" applyBorder="1" applyAlignment="1">
      <alignment horizontal="center"/>
    </xf>
    <xf numFmtId="3" fontId="7" fillId="43" borderId="0" xfId="0" applyNumberFormat="1" applyFont="1" applyFill="1" applyAlignment="1"/>
    <xf numFmtId="166" fontId="7" fillId="43" borderId="0" xfId="0" applyNumberFormat="1" applyFont="1" applyFill="1" applyAlignment="1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right" vertical="top" wrapText="1"/>
    </xf>
    <xf numFmtId="0" fontId="41" fillId="0" borderId="0" xfId="0" applyFont="1" applyFill="1" applyAlignment="1">
      <alignment horizontal="right" vertical="center" wrapText="1"/>
    </xf>
    <xf numFmtId="0" fontId="0" fillId="0" borderId="27" xfId="0" applyFont="1" applyBorder="1" applyAlignment="1">
      <alignment horizontal="right" vertical="center" wrapText="1"/>
    </xf>
    <xf numFmtId="0" fontId="0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vertical="top" wrapText="1"/>
    </xf>
    <xf numFmtId="0" fontId="0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5" fillId="45" borderId="2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166" fontId="41" fillId="44" borderId="23" xfId="0" applyNumberFormat="1" applyFont="1" applyFill="1" applyBorder="1" applyAlignment="1">
      <alignment vertical="center"/>
    </xf>
    <xf numFmtId="166" fontId="41" fillId="46" borderId="23" xfId="0" applyNumberFormat="1" applyFont="1" applyFill="1" applyBorder="1" applyAlignment="1">
      <alignment vertical="top"/>
    </xf>
    <xf numFmtId="166" fontId="41" fillId="45" borderId="23" xfId="0" applyNumberFormat="1" applyFont="1" applyFill="1" applyBorder="1" applyAlignment="1">
      <alignment vertical="center"/>
    </xf>
    <xf numFmtId="166" fontId="41" fillId="0" borderId="23" xfId="0" applyNumberFormat="1" applyFont="1" applyFill="1" applyBorder="1" applyAlignment="1">
      <alignment vertical="center"/>
    </xf>
    <xf numFmtId="166" fontId="41" fillId="45" borderId="23" xfId="0" applyNumberFormat="1" applyFont="1" applyFill="1" applyBorder="1" applyAlignment="1">
      <alignment vertical="top"/>
    </xf>
    <xf numFmtId="166" fontId="5" fillId="44" borderId="0" xfId="0" applyNumberFormat="1" applyFont="1" applyFill="1" applyAlignment="1"/>
    <xf numFmtId="166" fontId="5" fillId="0" borderId="0" xfId="0" applyNumberFormat="1" applyFont="1" applyAlignment="1">
      <alignment vertical="center" wrapText="1"/>
    </xf>
    <xf numFmtId="49" fontId="5" fillId="23" borderId="22" xfId="0" applyNumberFormat="1" applyFont="1" applyFill="1" applyBorder="1" applyAlignment="1">
      <alignment horizontal="center"/>
    </xf>
    <xf numFmtId="166" fontId="41" fillId="0" borderId="23" xfId="0" applyNumberFormat="1" applyFont="1" applyFill="1" applyBorder="1" applyAlignment="1">
      <alignment vertical="top"/>
    </xf>
    <xf numFmtId="0" fontId="53" fillId="48" borderId="0" xfId="0" applyFont="1" applyFill="1" applyAlignment="1">
      <alignment horizontal="center" vertical="center"/>
    </xf>
    <xf numFmtId="165" fontId="0" fillId="48" borderId="0" xfId="0" applyNumberFormat="1" applyFill="1"/>
    <xf numFmtId="49" fontId="5" fillId="23" borderId="22" xfId="0" quotePrefix="1" applyNumberFormat="1" applyFont="1" applyFill="1" applyBorder="1" applyAlignment="1">
      <alignment horizontal="center"/>
    </xf>
    <xf numFmtId="166" fontId="5" fillId="0" borderId="22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166" fontId="5" fillId="0" borderId="22" xfId="0" applyNumberFormat="1" applyFont="1" applyFill="1" applyBorder="1" applyAlignment="1">
      <alignment horizontal="right" vertical="top" wrapText="1"/>
    </xf>
    <xf numFmtId="4" fontId="5" fillId="0" borderId="0" xfId="100" applyNumberFormat="1" applyFont="1" applyFill="1" applyBorder="1" applyAlignment="1">
      <alignment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" fontId="5" fillId="23" borderId="22" xfId="0" applyNumberFormat="1" applyFont="1" applyFill="1" applyBorder="1" applyAlignment="1">
      <alignment horizontal="center"/>
    </xf>
    <xf numFmtId="166" fontId="5" fillId="0" borderId="22" xfId="0" applyNumberFormat="1" applyFont="1" applyFill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/>
    </xf>
    <xf numFmtId="4" fontId="0" fillId="0" borderId="22" xfId="0" applyNumberFormat="1" applyFill="1" applyBorder="1"/>
    <xf numFmtId="3" fontId="41" fillId="0" borderId="23" xfId="0" applyNumberFormat="1" applyFont="1" applyFill="1" applyBorder="1" applyAlignment="1">
      <alignment vertical="top"/>
    </xf>
    <xf numFmtId="1" fontId="5" fillId="45" borderId="23" xfId="0" applyNumberFormat="1" applyFont="1" applyFill="1" applyBorder="1" applyAlignment="1">
      <alignment vertical="center"/>
    </xf>
    <xf numFmtId="1" fontId="5" fillId="0" borderId="23" xfId="0" applyNumberFormat="1" applyFont="1" applyFill="1" applyBorder="1" applyAlignment="1">
      <alignment vertical="center"/>
    </xf>
    <xf numFmtId="1" fontId="5" fillId="45" borderId="23" xfId="0" applyNumberFormat="1" applyFont="1" applyFill="1" applyBorder="1" applyAlignment="1">
      <alignment vertical="top"/>
    </xf>
    <xf numFmtId="3" fontId="5" fillId="0" borderId="23" xfId="0" applyNumberFormat="1" applyFont="1" applyFill="1" applyBorder="1" applyAlignment="1">
      <alignment horizontal="right" vertical="center" wrapText="1"/>
    </xf>
    <xf numFmtId="3" fontId="41" fillId="46" borderId="23" xfId="0" applyNumberFormat="1" applyFont="1" applyFill="1" applyBorder="1" applyAlignment="1">
      <alignment vertical="center" wrapText="1"/>
    </xf>
    <xf numFmtId="3" fontId="0" fillId="0" borderId="0" xfId="0" applyNumberFormat="1" applyFont="1" applyAlignment="1">
      <alignment horizontal="right" vertical="center" wrapText="1"/>
    </xf>
    <xf numFmtId="4" fontId="5" fillId="0" borderId="22" xfId="0" applyNumberFormat="1" applyFont="1" applyFill="1" applyBorder="1" applyAlignment="1">
      <alignment horizontal="right" vertical="top" wrapText="1"/>
    </xf>
    <xf numFmtId="49" fontId="43" fillId="0" borderId="0" xfId="0" applyNumberFormat="1" applyFont="1" applyAlignment="1">
      <alignment vertical="center"/>
    </xf>
    <xf numFmtId="49" fontId="41" fillId="0" borderId="0" xfId="0" applyNumberFormat="1" applyFont="1" applyAlignment="1">
      <alignment vertical="center" wrapText="1"/>
    </xf>
    <xf numFmtId="49" fontId="43" fillId="0" borderId="0" xfId="0" applyNumberFormat="1" applyFont="1" applyAlignment="1">
      <alignment vertical="top"/>
    </xf>
    <xf numFmtId="49" fontId="41" fillId="0" borderId="0" xfId="0" applyNumberFormat="1" applyFont="1" applyAlignment="1">
      <alignment vertical="top" wrapText="1"/>
    </xf>
    <xf numFmtId="49" fontId="41" fillId="0" borderId="0" xfId="0" applyNumberFormat="1" applyFont="1" applyFill="1" applyAlignment="1">
      <alignment vertical="center" wrapText="1"/>
    </xf>
    <xf numFmtId="49" fontId="43" fillId="0" borderId="0" xfId="0" applyNumberFormat="1" applyFont="1" applyFill="1" applyAlignment="1">
      <alignment vertical="center"/>
    </xf>
    <xf numFmtId="49" fontId="43" fillId="0" borderId="0" xfId="0" applyNumberFormat="1" applyFont="1" applyFill="1" applyAlignment="1">
      <alignment vertical="top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 wrapText="1"/>
    </xf>
    <xf numFmtId="3" fontId="0" fillId="0" borderId="0" xfId="0" applyNumberFormat="1" applyFont="1" applyAlignment="1">
      <alignment vertical="top" wrapText="1"/>
    </xf>
    <xf numFmtId="3" fontId="0" fillId="0" borderId="0" xfId="0" applyNumberFormat="1" applyFont="1" applyAlignment="1"/>
    <xf numFmtId="3" fontId="52" fillId="0" borderId="0" xfId="0" applyNumberFormat="1" applyFont="1" applyAlignment="1"/>
    <xf numFmtId="3" fontId="0" fillId="0" borderId="0" xfId="0" applyNumberFormat="1" applyFont="1" applyAlignment="1">
      <alignment vertical="top"/>
    </xf>
    <xf numFmtId="3" fontId="0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top"/>
    </xf>
    <xf numFmtId="49" fontId="5" fillId="0" borderId="0" xfId="0" applyNumberFormat="1" applyFont="1" applyFill="1" applyAlignment="1">
      <alignment vertical="top" wrapText="1"/>
    </xf>
    <xf numFmtId="3" fontId="0" fillId="0" borderId="0" xfId="0" applyNumberFormat="1" applyFont="1" applyFill="1" applyAlignment="1">
      <alignment vertical="top" wrapText="1"/>
    </xf>
    <xf numFmtId="49" fontId="5" fillId="0" borderId="0" xfId="0" applyNumberFormat="1" applyFont="1" applyFill="1" applyAlignment="1">
      <alignment vertical="center" wrapText="1"/>
    </xf>
    <xf numFmtId="3" fontId="43" fillId="0" borderId="0" xfId="0" applyNumberFormat="1" applyFont="1" applyAlignment="1">
      <alignment vertical="center"/>
    </xf>
    <xf numFmtId="172" fontId="5" fillId="0" borderId="0" xfId="0" applyNumberFormat="1" applyFont="1" applyFill="1" applyAlignment="1"/>
    <xf numFmtId="0" fontId="5" fillId="0" borderId="23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0" fontId="0" fillId="0" borderId="0" xfId="0" applyFont="1" applyFill="1" applyAlignment="1">
      <alignment horizontal="right" vertical="top" wrapText="1"/>
    </xf>
    <xf numFmtId="0" fontId="41" fillId="0" borderId="0" xfId="0" applyFont="1" applyFill="1" applyAlignment="1">
      <alignment vertical="top" wrapText="1"/>
    </xf>
    <xf numFmtId="3" fontId="41" fillId="0" borderId="24" xfId="0" applyNumberFormat="1" applyFont="1" applyFill="1" applyBorder="1" applyAlignment="1">
      <alignment vertical="center"/>
    </xf>
    <xf numFmtId="1" fontId="5" fillId="0" borderId="23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41" fillId="45" borderId="23" xfId="0" applyNumberFormat="1" applyFont="1" applyFill="1" applyBorder="1" applyAlignment="1">
      <alignment vertical="top"/>
    </xf>
    <xf numFmtId="49" fontId="41" fillId="0" borderId="0" xfId="0" applyNumberFormat="1" applyFont="1" applyFill="1" applyAlignment="1">
      <alignment vertical="top" wrapText="1"/>
    </xf>
    <xf numFmtId="4" fontId="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top"/>
    </xf>
    <xf numFmtId="4" fontId="7" fillId="0" borderId="0" xfId="0" applyNumberFormat="1" applyFont="1" applyFill="1"/>
    <xf numFmtId="4" fontId="0" fillId="0" borderId="0" xfId="0" applyNumberFormat="1" applyBorder="1"/>
    <xf numFmtId="4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3" fontId="5" fillId="0" borderId="23" xfId="0" applyNumberFormat="1" applyFont="1" applyFill="1" applyBorder="1" applyAlignment="1">
      <alignment vertical="center" wrapText="1"/>
    </xf>
    <xf numFmtId="49" fontId="0" fillId="0" borderId="0" xfId="0" applyNumberFormat="1" applyFont="1" applyAlignment="1"/>
    <xf numFmtId="0" fontId="3" fillId="0" borderId="0" xfId="0" applyFont="1" applyAlignment="1">
      <alignment horizontal="left" vertical="center" wrapText="1"/>
    </xf>
    <xf numFmtId="0" fontId="5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7" fillId="49" borderId="25" xfId="0" applyFont="1" applyFill="1" applyBorder="1" applyAlignment="1">
      <alignment horizontal="left" vertical="center"/>
    </xf>
    <xf numFmtId="0" fontId="7" fillId="49" borderId="28" xfId="0" applyFont="1" applyFill="1" applyBorder="1" applyAlignment="1">
      <alignment horizontal="left" vertical="center"/>
    </xf>
    <xf numFmtId="0" fontId="7" fillId="49" borderId="26" xfId="0" applyFont="1" applyFill="1" applyBorder="1" applyAlignment="1">
      <alignment horizontal="left" vertical="center"/>
    </xf>
    <xf numFmtId="165" fontId="0" fillId="0" borderId="0" xfId="0" applyNumberFormat="1" applyBorder="1" applyAlignment="1">
      <alignment horizontal="center"/>
    </xf>
    <xf numFmtId="49" fontId="5" fillId="23" borderId="2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left" vertical="center"/>
    </xf>
    <xf numFmtId="49" fontId="41" fillId="23" borderId="21" xfId="0" applyNumberFormat="1" applyFont="1" applyFill="1" applyBorder="1" applyAlignment="1">
      <alignment horizontal="center"/>
    </xf>
    <xf numFmtId="0" fontId="43" fillId="0" borderId="17" xfId="0" applyFont="1" applyBorder="1"/>
    <xf numFmtId="0" fontId="43" fillId="0" borderId="19" xfId="0" applyFont="1" applyBorder="1"/>
    <xf numFmtId="49" fontId="5" fillId="23" borderId="16" xfId="0" applyNumberFormat="1" applyFont="1" applyFill="1" applyBorder="1" applyAlignment="1">
      <alignment horizontal="center" vertical="top"/>
    </xf>
    <xf numFmtId="0" fontId="43" fillId="0" borderId="16" xfId="0" applyFont="1" applyBorder="1" applyAlignment="1">
      <alignment vertical="top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9" fontId="3" fillId="0" borderId="0" xfId="0" applyNumberFormat="1" applyFont="1" applyAlignment="1">
      <alignment horizontal="center"/>
    </xf>
  </cellXfs>
  <cellStyles count="10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KeyStyle" xfId="35"/>
    <cellStyle name="Linked Cell" xfId="36"/>
    <cellStyle name="Neutral" xfId="37"/>
    <cellStyle name="Normal_F3_Funkcije" xfId="38"/>
    <cellStyle name="Normalno" xfId="0" builtinId="0"/>
    <cellStyle name="Normalno 2" xfId="39"/>
    <cellStyle name="Note" xfId="40"/>
    <cellStyle name="Obično_B_E4_GFS4 stipe" xfId="41"/>
    <cellStyle name="Output" xfId="42"/>
    <cellStyle name="SAPBEXaggData" xfId="43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 2" xfId="64"/>
    <cellStyle name="SAPBEXHLevel0_CGG knjiga" xfId="65"/>
    <cellStyle name="SAPBEXHLevel0X" xfId="66"/>
    <cellStyle name="SAPBEXHLevel1" xfId="67"/>
    <cellStyle name="SAPBEXHLevel1 2" xfId="68"/>
    <cellStyle name="SAPBEXHLevel1_CGG knjiga" xfId="69"/>
    <cellStyle name="SAPBEXHLevel1X" xfId="70"/>
    <cellStyle name="SAPBEXHLevel2" xfId="71"/>
    <cellStyle name="SAPBEXHLevel2 2" xfId="72"/>
    <cellStyle name="SAPBEXHLevel2_LG i DP rashodi 2013-2015" xfId="73"/>
    <cellStyle name="SAPBEXHLevel2X" xfId="74"/>
    <cellStyle name="SAPBEXHLevel3" xfId="75"/>
    <cellStyle name="SAPBEXHLevel3X" xfId="76"/>
    <cellStyle name="SAPBEXinputData" xfId="77"/>
    <cellStyle name="SAPBEXresData" xfId="78"/>
    <cellStyle name="SAPBEXresDataEmph" xfId="79"/>
    <cellStyle name="SAPBEXresItem" xfId="80"/>
    <cellStyle name="SAPBEXresItemX" xfId="81"/>
    <cellStyle name="SAPBEXstdData" xfId="82"/>
    <cellStyle name="SAPBEXstdDataEmph" xfId="83"/>
    <cellStyle name="SAPBEXstdItem" xfId="84"/>
    <cellStyle name="SAPBEXstdItemX" xfId="85"/>
    <cellStyle name="SAPBEXtitle" xfId="86"/>
    <cellStyle name="SAPBEXundefined" xfId="87"/>
    <cellStyle name="SEM-BPS-data" xfId="88"/>
    <cellStyle name="SEM-BPS-head" xfId="89"/>
    <cellStyle name="SEM-BPS-headdata" xfId="90"/>
    <cellStyle name="SEM-BPS-headkey" xfId="91"/>
    <cellStyle name="SEM-BPS-input-on" xfId="92"/>
    <cellStyle name="SEM-BPS-key" xfId="93"/>
    <cellStyle name="SEM-BPS-sub1" xfId="94"/>
    <cellStyle name="SEM-BPS-sub2" xfId="95"/>
    <cellStyle name="SEM-BPS-total" xfId="96"/>
    <cellStyle name="Title" xfId="97"/>
    <cellStyle name="Total" xfId="98"/>
    <cellStyle name="Warning Text" xfId="99"/>
    <cellStyle name="Zarez" xfId="100" builtinId="3"/>
    <cellStyle name="Zarez 2" xfId="101"/>
    <cellStyle name="ZYPLAN0507" xfId="102"/>
    <cellStyle name="zyRazdjel" xfId="103"/>
  </cellStyles>
  <dxfs count="0"/>
  <tableStyles count="0" defaultTableStyle="TableStyleMedium2" defaultPivotStyle="PivotStyleLight16"/>
  <colors>
    <mruColors>
      <color rgb="FFFF99CC"/>
      <color rgb="FFF0F28A"/>
      <color rgb="FFFF33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5"/>
  <sheetViews>
    <sheetView topLeftCell="A115" zoomScale="115" zoomScaleNormal="115" zoomScaleSheetLayoutView="85" workbookViewId="0">
      <selection activeCell="B3" sqref="B3:P3"/>
    </sheetView>
  </sheetViews>
  <sheetFormatPr defaultRowHeight="12.75" x14ac:dyDescent="0.2"/>
  <cols>
    <col min="1" max="1" width="2.28515625" style="1" customWidth="1"/>
    <col min="2" max="7" width="2.28515625" style="2" customWidth="1"/>
    <col min="9" max="9" width="50.42578125" customWidth="1"/>
    <col min="10" max="12" width="15.7109375" style="3" customWidth="1"/>
    <col min="13" max="13" width="10.5703125" style="4" customWidth="1"/>
    <col min="14" max="14" width="12.7109375" bestFit="1" customWidth="1"/>
    <col min="15" max="15" width="12.7109375" style="213" customWidth="1"/>
    <col min="16" max="19" width="12.7109375" bestFit="1" customWidth="1"/>
  </cols>
  <sheetData>
    <row r="1" spans="1:16" ht="18" customHeight="1" x14ac:dyDescent="0.2">
      <c r="O1" s="325" t="s">
        <v>572</v>
      </c>
    </row>
    <row r="2" spans="1:16" ht="10.5" customHeight="1" x14ac:dyDescent="0.2"/>
    <row r="3" spans="1:16" ht="60" customHeight="1" x14ac:dyDescent="0.2">
      <c r="B3" s="334" t="s">
        <v>624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</row>
    <row r="4" spans="1:16" ht="10.5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6" ht="24" customHeight="1" x14ac:dyDescent="0.35">
      <c r="B5" s="335" t="s">
        <v>606</v>
      </c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</row>
    <row r="6" spans="1:16" ht="9" customHeight="1" x14ac:dyDescent="0.2"/>
    <row r="7" spans="1:16" ht="15" x14ac:dyDescent="0.2">
      <c r="B7" s="337" t="s">
        <v>0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216"/>
      <c r="P7" s="216"/>
    </row>
    <row r="8" spans="1:16" x14ac:dyDescent="0.2">
      <c r="H8" s="6"/>
      <c r="J8" s="7"/>
      <c r="K8" s="7"/>
      <c r="L8" s="7"/>
      <c r="M8" s="8"/>
    </row>
    <row r="9" spans="1:16" s="9" customFormat="1" ht="15.75" customHeight="1" x14ac:dyDescent="0.2">
      <c r="A9" s="336" t="s">
        <v>605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217"/>
      <c r="P9" s="217"/>
    </row>
    <row r="10" spans="1:16" ht="20.25" x14ac:dyDescent="0.3">
      <c r="H10" s="11" t="s">
        <v>1</v>
      </c>
      <c r="I10" s="10"/>
      <c r="J10" s="7"/>
      <c r="K10" s="7"/>
      <c r="L10" s="7"/>
      <c r="M10" s="8"/>
    </row>
    <row r="11" spans="1:16" x14ac:dyDescent="0.2">
      <c r="I11" s="4"/>
      <c r="M11" s="12"/>
    </row>
    <row r="12" spans="1:16" x14ac:dyDescent="0.2">
      <c r="H12" s="13"/>
      <c r="I12" s="13"/>
      <c r="J12" s="14" t="s">
        <v>2</v>
      </c>
      <c r="K12" s="264" t="s">
        <v>568</v>
      </c>
      <c r="L12" s="14" t="s">
        <v>569</v>
      </c>
      <c r="M12" s="15" t="s">
        <v>3</v>
      </c>
    </row>
    <row r="13" spans="1:16" x14ac:dyDescent="0.2">
      <c r="H13" s="13"/>
      <c r="I13" s="13"/>
      <c r="J13" s="16" t="s">
        <v>479</v>
      </c>
      <c r="K13" s="265"/>
      <c r="L13" s="16" t="s">
        <v>479</v>
      </c>
      <c r="M13" s="43"/>
    </row>
    <row r="14" spans="1:16" x14ac:dyDescent="0.2">
      <c r="H14" s="13"/>
      <c r="I14" s="13"/>
      <c r="J14" s="17">
        <v>1</v>
      </c>
      <c r="K14" s="17">
        <v>2</v>
      </c>
      <c r="L14" s="17">
        <v>3</v>
      </c>
      <c r="M14" s="266" t="s">
        <v>570</v>
      </c>
    </row>
    <row r="15" spans="1:16" ht="25.5" customHeight="1" x14ac:dyDescent="0.2">
      <c r="H15" s="340" t="s">
        <v>4</v>
      </c>
      <c r="I15" s="341"/>
      <c r="J15" s="341"/>
      <c r="K15" s="341"/>
      <c r="L15" s="341"/>
      <c r="M15" s="342"/>
    </row>
    <row r="16" spans="1:16" ht="18.95" customHeight="1" x14ac:dyDescent="0.2">
      <c r="H16" s="68">
        <v>6</v>
      </c>
      <c r="I16" s="69" t="s">
        <v>5</v>
      </c>
      <c r="J16" s="93">
        <v>30348493</v>
      </c>
      <c r="K16" s="93">
        <v>-2777842</v>
      </c>
      <c r="L16" s="93">
        <v>27570651</v>
      </c>
      <c r="M16" s="267">
        <f>AVERAGE(L16/J16)*100</f>
        <v>90.846853581823652</v>
      </c>
      <c r="N16" s="213"/>
    </row>
    <row r="17" spans="1:17" ht="18.95" customHeight="1" x14ac:dyDescent="0.2">
      <c r="H17" s="68">
        <v>7</v>
      </c>
      <c r="I17" s="69" t="s">
        <v>6</v>
      </c>
      <c r="J17" s="93">
        <v>1512000</v>
      </c>
      <c r="K17" s="93">
        <v>-1440300</v>
      </c>
      <c r="L17" s="93">
        <v>71700</v>
      </c>
      <c r="M17" s="267">
        <f>AVERAGE(L17/J17)*100</f>
        <v>4.7420634920634921</v>
      </c>
      <c r="N17" s="213"/>
    </row>
    <row r="18" spans="1:17" ht="18.95" customHeight="1" x14ac:dyDescent="0.2">
      <c r="H18" s="338" t="s">
        <v>469</v>
      </c>
      <c r="I18" s="339"/>
      <c r="J18" s="93">
        <f>SUM(J16:J17)</f>
        <v>31860493</v>
      </c>
      <c r="K18" s="93">
        <f>SUM(K16:K17)</f>
        <v>-4218142</v>
      </c>
      <c r="L18" s="93">
        <f>SUM(L16:L17)</f>
        <v>27642351</v>
      </c>
      <c r="M18" s="267">
        <f t="shared" ref="M18:M22" si="0">AVERAGE(L18/J18)*100</f>
        <v>86.760587791281196</v>
      </c>
      <c r="N18" s="213"/>
      <c r="P18" s="213"/>
      <c r="Q18" s="213"/>
    </row>
    <row r="19" spans="1:17" ht="18.95" customHeight="1" x14ac:dyDescent="0.2">
      <c r="H19" s="68">
        <v>3</v>
      </c>
      <c r="I19" s="69" t="s">
        <v>7</v>
      </c>
      <c r="J19" s="93">
        <v>21023874</v>
      </c>
      <c r="K19" s="93">
        <v>493698</v>
      </c>
      <c r="L19" s="93">
        <v>21517572</v>
      </c>
      <c r="M19" s="267">
        <f t="shared" si="0"/>
        <v>102.34827320597526</v>
      </c>
      <c r="N19" s="213"/>
    </row>
    <row r="20" spans="1:17" ht="18.95" customHeight="1" x14ac:dyDescent="0.2">
      <c r="H20" s="68">
        <v>4</v>
      </c>
      <c r="I20" s="69" t="s">
        <v>8</v>
      </c>
      <c r="J20" s="93">
        <v>24668750</v>
      </c>
      <c r="K20" s="93">
        <v>-12861840</v>
      </c>
      <c r="L20" s="93">
        <v>11806910</v>
      </c>
      <c r="M20" s="267">
        <f t="shared" si="0"/>
        <v>47.861808968837096</v>
      </c>
      <c r="N20" s="213"/>
    </row>
    <row r="21" spans="1:17" ht="18.95" customHeight="1" x14ac:dyDescent="0.2">
      <c r="H21" s="338" t="s">
        <v>469</v>
      </c>
      <c r="I21" s="339"/>
      <c r="J21" s="93">
        <f t="shared" ref="J21" si="1">SUM(J19:J20)</f>
        <v>45692624</v>
      </c>
      <c r="K21" s="93">
        <f>SUM(K19:K20)</f>
        <v>-12368142</v>
      </c>
      <c r="L21" s="93">
        <f>SUM(L19:L20)</f>
        <v>33324482</v>
      </c>
      <c r="M21" s="267">
        <f t="shared" si="0"/>
        <v>72.931863138348106</v>
      </c>
      <c r="N21" s="213"/>
      <c r="P21" s="213"/>
      <c r="Q21" s="213"/>
    </row>
    <row r="22" spans="1:17" ht="18.95" customHeight="1" x14ac:dyDescent="0.2">
      <c r="H22" s="68"/>
      <c r="I22" s="69" t="s">
        <v>471</v>
      </c>
      <c r="J22" s="94">
        <v>-13832131</v>
      </c>
      <c r="K22" s="93">
        <v>8150000</v>
      </c>
      <c r="L22" s="94">
        <v>-5682131</v>
      </c>
      <c r="M22" s="267">
        <f t="shared" si="0"/>
        <v>41.079216210430623</v>
      </c>
      <c r="N22" s="213"/>
    </row>
    <row r="23" spans="1:17" ht="12" customHeight="1" x14ac:dyDescent="0.2">
      <c r="H23" s="19"/>
      <c r="I23" s="19"/>
      <c r="J23" s="20"/>
      <c r="K23" s="208"/>
      <c r="L23" s="208"/>
      <c r="M23" s="21"/>
      <c r="N23" s="213"/>
    </row>
    <row r="24" spans="1:17" ht="25.5" customHeight="1" x14ac:dyDescent="0.2">
      <c r="H24" s="340" t="s">
        <v>9</v>
      </c>
      <c r="I24" s="341"/>
      <c r="J24" s="341"/>
      <c r="K24" s="341"/>
      <c r="L24" s="341"/>
      <c r="M24" s="342"/>
      <c r="N24" s="213"/>
    </row>
    <row r="25" spans="1:17" s="92" customFormat="1" ht="18.95" customHeight="1" x14ac:dyDescent="0.2">
      <c r="A25" s="268"/>
      <c r="B25" s="269"/>
      <c r="C25" s="269"/>
      <c r="D25" s="269"/>
      <c r="E25" s="269"/>
      <c r="F25" s="269"/>
      <c r="G25" s="269"/>
      <c r="H25" s="68">
        <v>8</v>
      </c>
      <c r="I25" s="69" t="s">
        <v>10</v>
      </c>
      <c r="J25" s="95">
        <v>8150000</v>
      </c>
      <c r="K25" s="95">
        <v>-8150000</v>
      </c>
      <c r="L25" s="95">
        <v>0</v>
      </c>
      <c r="M25" s="267">
        <v>0</v>
      </c>
      <c r="N25" s="213"/>
      <c r="O25" s="326"/>
    </row>
    <row r="26" spans="1:17" s="92" customFormat="1" ht="18.95" customHeight="1" x14ac:dyDescent="0.2">
      <c r="A26" s="268"/>
      <c r="B26" s="269"/>
      <c r="C26" s="269"/>
      <c r="D26" s="269"/>
      <c r="E26" s="269"/>
      <c r="F26" s="269"/>
      <c r="G26" s="269"/>
      <c r="H26" s="68">
        <v>5</v>
      </c>
      <c r="I26" s="69" t="s">
        <v>11</v>
      </c>
      <c r="J26" s="96">
        <v>0</v>
      </c>
      <c r="K26" s="96">
        <v>0</v>
      </c>
      <c r="L26" s="96">
        <v>0</v>
      </c>
      <c r="M26" s="267">
        <v>0</v>
      </c>
      <c r="N26" s="213"/>
      <c r="O26" s="326"/>
    </row>
    <row r="27" spans="1:17" s="92" customFormat="1" ht="18.95" customHeight="1" x14ac:dyDescent="0.2">
      <c r="A27" s="268"/>
      <c r="B27" s="269"/>
      <c r="C27" s="269"/>
      <c r="D27" s="269"/>
      <c r="E27" s="269"/>
      <c r="F27" s="269"/>
      <c r="G27" s="269"/>
      <c r="H27" s="68"/>
      <c r="I27" s="69" t="s">
        <v>12</v>
      </c>
      <c r="J27" s="95">
        <v>8150000</v>
      </c>
      <c r="K27" s="97">
        <v>-8150000</v>
      </c>
      <c r="L27" s="95">
        <v>0</v>
      </c>
      <c r="M27" s="267">
        <v>0</v>
      </c>
      <c r="N27" s="213"/>
      <c r="O27" s="326"/>
    </row>
    <row r="28" spans="1:17" ht="12.75" customHeight="1" x14ac:dyDescent="0.2">
      <c r="H28" s="19"/>
      <c r="I28" s="19"/>
      <c r="J28" s="20"/>
      <c r="K28" s="208"/>
      <c r="L28" s="208"/>
      <c r="M28" s="21"/>
      <c r="N28" s="213"/>
    </row>
    <row r="29" spans="1:17" ht="25.5" customHeight="1" x14ac:dyDescent="0.2">
      <c r="H29" s="340" t="s">
        <v>13</v>
      </c>
      <c r="I29" s="341"/>
      <c r="J29" s="341"/>
      <c r="K29" s="341"/>
      <c r="L29" s="341"/>
      <c r="M29" s="342"/>
      <c r="N29" s="213"/>
    </row>
    <row r="30" spans="1:17" s="207" customFormat="1" ht="27" customHeight="1" x14ac:dyDescent="0.2">
      <c r="A30" s="205"/>
      <c r="B30" s="206"/>
      <c r="C30" s="206"/>
      <c r="D30" s="206"/>
      <c r="E30" s="206"/>
      <c r="F30" s="206"/>
      <c r="G30" s="206"/>
      <c r="H30" s="204">
        <v>9</v>
      </c>
      <c r="I30" s="81" t="s">
        <v>521</v>
      </c>
      <c r="J30" s="101">
        <v>5682131</v>
      </c>
      <c r="K30" s="101">
        <v>0</v>
      </c>
      <c r="L30" s="101">
        <v>5682131</v>
      </c>
      <c r="M30" s="270">
        <f>AVERAGE(L30/J30)*100</f>
        <v>100</v>
      </c>
      <c r="N30" s="213"/>
      <c r="O30" s="327"/>
    </row>
    <row r="31" spans="1:17" s="207" customFormat="1" ht="27" customHeight="1" x14ac:dyDescent="0.2">
      <c r="A31" s="205"/>
      <c r="B31" s="206"/>
      <c r="C31" s="206"/>
      <c r="D31" s="206"/>
      <c r="E31" s="206"/>
      <c r="F31" s="206"/>
      <c r="G31" s="206"/>
      <c r="H31" s="204"/>
      <c r="I31" s="81" t="s">
        <v>573</v>
      </c>
      <c r="J31" s="101">
        <v>5682131</v>
      </c>
      <c r="K31" s="101">
        <v>0</v>
      </c>
      <c r="L31" s="101">
        <v>5682131</v>
      </c>
      <c r="M31" s="270">
        <f>AVERAGE(L31/J31)*100</f>
        <v>100</v>
      </c>
      <c r="N31" s="213"/>
      <c r="O31" s="327"/>
    </row>
    <row r="32" spans="1:17" ht="12.75" customHeight="1" x14ac:dyDescent="0.2">
      <c r="H32" s="19"/>
      <c r="I32" s="19"/>
      <c r="J32" s="20"/>
      <c r="K32" s="208"/>
      <c r="L32" s="208"/>
      <c r="M32" s="21"/>
      <c r="N32" s="213"/>
    </row>
    <row r="33" spans="1:16" s="22" customFormat="1" ht="25.5" customHeight="1" x14ac:dyDescent="0.2">
      <c r="A33" s="1"/>
      <c r="B33" s="2"/>
      <c r="C33" s="2"/>
      <c r="D33" s="2"/>
      <c r="E33" s="2"/>
      <c r="F33" s="2"/>
      <c r="G33" s="2"/>
      <c r="H33" s="340" t="s">
        <v>15</v>
      </c>
      <c r="I33" s="341"/>
      <c r="J33" s="341"/>
      <c r="K33" s="341"/>
      <c r="L33" s="341"/>
      <c r="M33" s="342"/>
      <c r="N33" s="213"/>
      <c r="O33" s="328"/>
    </row>
    <row r="34" spans="1:16" ht="18.95" customHeight="1" x14ac:dyDescent="0.2">
      <c r="H34" s="19"/>
      <c r="I34" s="19"/>
      <c r="J34" s="96">
        <v>0</v>
      </c>
      <c r="K34" s="96">
        <v>0</v>
      </c>
      <c r="L34" s="96">
        <v>0</v>
      </c>
      <c r="M34" s="267">
        <v>0</v>
      </c>
      <c r="N34" s="213"/>
    </row>
    <row r="35" spans="1:16" ht="14.25" customHeight="1" x14ac:dyDescent="0.2">
      <c r="H35" s="27"/>
      <c r="I35" s="27"/>
      <c r="J35" s="271"/>
      <c r="K35" s="271"/>
      <c r="L35" s="271"/>
      <c r="M35" s="272"/>
      <c r="N35" s="213"/>
    </row>
    <row r="36" spans="1:16" ht="25.5" customHeight="1" x14ac:dyDescent="0.2">
      <c r="H36" s="340" t="s">
        <v>574</v>
      </c>
      <c r="I36" s="341"/>
      <c r="J36" s="341"/>
      <c r="K36" s="341"/>
      <c r="L36" s="341"/>
      <c r="M36" s="342"/>
      <c r="N36" s="213"/>
    </row>
    <row r="37" spans="1:16" s="199" customFormat="1" ht="18.95" customHeight="1" x14ac:dyDescent="0.2">
      <c r="A37" s="273"/>
      <c r="B37" s="274"/>
      <c r="C37" s="274"/>
      <c r="D37" s="274"/>
      <c r="E37" s="274"/>
      <c r="F37" s="274"/>
      <c r="G37" s="274"/>
      <c r="H37" s="275"/>
      <c r="I37" s="275" t="s">
        <v>575</v>
      </c>
      <c r="J37" s="271">
        <v>45692624</v>
      </c>
      <c r="K37" s="271">
        <v>-12368142</v>
      </c>
      <c r="L37" s="271">
        <v>33324482</v>
      </c>
      <c r="M37" s="272"/>
      <c r="N37" s="213"/>
      <c r="O37" s="325"/>
    </row>
    <row r="38" spans="1:16" s="199" customFormat="1" ht="18.95" customHeight="1" x14ac:dyDescent="0.2">
      <c r="A38" s="273"/>
      <c r="B38" s="274"/>
      <c r="C38" s="274"/>
      <c r="D38" s="274"/>
      <c r="E38" s="274"/>
      <c r="F38" s="274"/>
      <c r="G38" s="274"/>
      <c r="I38" s="199" t="s">
        <v>576</v>
      </c>
      <c r="J38" s="238">
        <v>45692624</v>
      </c>
      <c r="K38" s="238">
        <v>-12368142</v>
      </c>
      <c r="L38" s="238">
        <v>33324482</v>
      </c>
      <c r="M38" s="261"/>
      <c r="N38" s="213"/>
      <c r="O38" s="325"/>
    </row>
    <row r="39" spans="1:16" s="199" customFormat="1" ht="16.5" customHeight="1" x14ac:dyDescent="0.2">
      <c r="A39" s="273"/>
      <c r="B39" s="274"/>
      <c r="C39" s="274"/>
      <c r="D39" s="274"/>
      <c r="E39" s="274"/>
      <c r="F39" s="274"/>
      <c r="G39" s="274"/>
      <c r="J39" s="130"/>
      <c r="K39" s="130"/>
      <c r="L39" s="130"/>
      <c r="M39" s="261"/>
      <c r="O39" s="325"/>
    </row>
    <row r="40" spans="1:16" ht="15.75" customHeight="1" x14ac:dyDescent="0.2">
      <c r="A40" s="347" t="s">
        <v>16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218"/>
      <c r="P40" s="218"/>
    </row>
    <row r="41" spans="1:16" ht="15.75" x14ac:dyDescent="0.25">
      <c r="H41" s="10"/>
      <c r="I41" s="10"/>
      <c r="J41" s="24"/>
      <c r="K41" s="24"/>
      <c r="L41" s="24"/>
      <c r="M41" s="25"/>
    </row>
    <row r="42" spans="1:16" ht="33" customHeight="1" x14ac:dyDescent="0.2">
      <c r="A42" s="334" t="s">
        <v>17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1"/>
      <c r="P42" s="331"/>
    </row>
    <row r="43" spans="1:16" s="27" customFormat="1" x14ac:dyDescent="0.2">
      <c r="A43" s="28"/>
      <c r="B43" s="26"/>
      <c r="C43" s="26"/>
      <c r="D43" s="26"/>
      <c r="E43" s="26"/>
      <c r="F43" s="26"/>
      <c r="G43" s="26"/>
      <c r="J43" s="29"/>
      <c r="K43" s="343"/>
      <c r="L43" s="343"/>
      <c r="M43" s="30"/>
      <c r="O43" s="329"/>
    </row>
    <row r="44" spans="1:16" x14ac:dyDescent="0.2">
      <c r="A44" s="262"/>
      <c r="B44" s="31"/>
      <c r="C44" s="31"/>
      <c r="D44" s="31"/>
      <c r="E44" s="31"/>
      <c r="F44" s="31"/>
      <c r="G44" s="31"/>
      <c r="H44" s="13" t="s">
        <v>18</v>
      </c>
      <c r="I44" s="13"/>
      <c r="J44" s="14" t="s">
        <v>2</v>
      </c>
      <c r="K44" s="264" t="s">
        <v>568</v>
      </c>
      <c r="L44" s="14" t="s">
        <v>569</v>
      </c>
      <c r="M44" s="15" t="s">
        <v>3</v>
      </c>
    </row>
    <row r="45" spans="1:16" x14ac:dyDescent="0.2">
      <c r="A45" s="344" t="s">
        <v>19</v>
      </c>
      <c r="B45" s="344"/>
      <c r="C45" s="344"/>
      <c r="D45" s="344"/>
      <c r="E45" s="344"/>
      <c r="F45" s="344"/>
      <c r="G45" s="344"/>
      <c r="H45" s="13" t="s">
        <v>20</v>
      </c>
      <c r="I45" s="13" t="s">
        <v>21</v>
      </c>
      <c r="J45" s="16" t="s">
        <v>479</v>
      </c>
      <c r="K45" s="16"/>
      <c r="L45" s="16" t="s">
        <v>479</v>
      </c>
      <c r="M45" s="276"/>
    </row>
    <row r="46" spans="1:16" ht="15" customHeight="1" x14ac:dyDescent="0.2">
      <c r="A46" s="195">
        <v>1</v>
      </c>
      <c r="B46" s="196">
        <v>2</v>
      </c>
      <c r="C46" s="196">
        <v>3</v>
      </c>
      <c r="D46" s="196">
        <v>4</v>
      </c>
      <c r="E46" s="196">
        <v>5</v>
      </c>
      <c r="F46" s="196">
        <v>6</v>
      </c>
      <c r="G46" s="196">
        <v>7</v>
      </c>
      <c r="H46" s="18" t="s">
        <v>4</v>
      </c>
      <c r="I46" s="18"/>
      <c r="J46" s="17">
        <v>1</v>
      </c>
      <c r="K46" s="17">
        <v>2</v>
      </c>
      <c r="L46" s="17">
        <v>3</v>
      </c>
      <c r="M46" s="266" t="s">
        <v>570</v>
      </c>
    </row>
    <row r="47" spans="1:16" s="85" customFormat="1" ht="15" customHeight="1" x14ac:dyDescent="0.2">
      <c r="A47" s="184"/>
      <c r="B47" s="184"/>
      <c r="C47" s="184"/>
      <c r="D47" s="184"/>
      <c r="E47" s="184"/>
      <c r="F47" s="184"/>
      <c r="G47" s="184"/>
      <c r="H47" s="185">
        <v>6</v>
      </c>
      <c r="I47" s="186" t="s">
        <v>5</v>
      </c>
      <c r="J47" s="187">
        <f>SUM(J48+J52+J60+J65+J71+J74)</f>
        <v>30348493</v>
      </c>
      <c r="K47" s="187">
        <f>SUM(K48+K52+K60+K65+K71+K74)</f>
        <v>-2777842</v>
      </c>
      <c r="L47" s="187">
        <f>SUM(L48+L52+L60+L65+L71+L74)</f>
        <v>27570651</v>
      </c>
      <c r="M47" s="188">
        <f>AVERAGE(L47/J47)*100</f>
        <v>90.846853581823652</v>
      </c>
      <c r="N47" s="214"/>
      <c r="O47" s="214"/>
    </row>
    <row r="48" spans="1:16" s="76" customFormat="1" x14ac:dyDescent="0.2">
      <c r="A48" s="74">
        <v>1</v>
      </c>
      <c r="B48" s="73"/>
      <c r="C48" s="73"/>
      <c r="D48" s="73"/>
      <c r="E48" s="73"/>
      <c r="F48" s="73"/>
      <c r="G48" s="73"/>
      <c r="H48" s="75">
        <v>61</v>
      </c>
      <c r="I48" s="69" t="s">
        <v>22</v>
      </c>
      <c r="J48" s="93">
        <f>SUM(J49:J51)</f>
        <v>19320209</v>
      </c>
      <c r="K48" s="93">
        <f>SUM(K49:K51)</f>
        <v>195022</v>
      </c>
      <c r="L48" s="93">
        <f>SUM(L49:L51)</f>
        <v>19515231</v>
      </c>
      <c r="M48" s="277">
        <f>AVERAGE(L48/J48)*100</f>
        <v>101.00941972211584</v>
      </c>
      <c r="N48" s="214"/>
      <c r="O48" s="130"/>
    </row>
    <row r="49" spans="1:19" s="76" customFormat="1" x14ac:dyDescent="0.2">
      <c r="A49" s="74">
        <v>1</v>
      </c>
      <c r="B49" s="73"/>
      <c r="C49" s="73"/>
      <c r="D49" s="73"/>
      <c r="E49" s="73"/>
      <c r="F49" s="73"/>
      <c r="G49" s="73"/>
      <c r="H49" s="75">
        <v>611</v>
      </c>
      <c r="I49" s="69" t="s">
        <v>23</v>
      </c>
      <c r="J49" s="226">
        <v>18915209</v>
      </c>
      <c r="K49" s="93">
        <f>L49-J49</f>
        <v>195022</v>
      </c>
      <c r="L49" s="226">
        <v>19110231</v>
      </c>
      <c r="M49" s="277">
        <f t="shared" ref="M49:M81" si="2">AVERAGE(L49/J49)*100</f>
        <v>101.03103275253262</v>
      </c>
      <c r="N49" s="214"/>
      <c r="O49" s="130"/>
    </row>
    <row r="50" spans="1:19" s="76" customFormat="1" x14ac:dyDescent="0.2">
      <c r="A50" s="74">
        <v>1</v>
      </c>
      <c r="B50" s="73"/>
      <c r="C50" s="73"/>
      <c r="D50" s="73"/>
      <c r="E50" s="73"/>
      <c r="F50" s="73"/>
      <c r="G50" s="73"/>
      <c r="H50" s="75">
        <v>613</v>
      </c>
      <c r="I50" s="69" t="s">
        <v>24</v>
      </c>
      <c r="J50" s="226">
        <v>265000</v>
      </c>
      <c r="K50" s="94">
        <v>0</v>
      </c>
      <c r="L50" s="226">
        <v>265000</v>
      </c>
      <c r="M50" s="277">
        <f t="shared" si="2"/>
        <v>100</v>
      </c>
      <c r="N50" s="214"/>
      <c r="O50" s="130"/>
    </row>
    <row r="51" spans="1:19" s="76" customFormat="1" ht="12.75" customHeight="1" x14ac:dyDescent="0.2">
      <c r="A51" s="74">
        <v>1</v>
      </c>
      <c r="B51" s="73"/>
      <c r="C51" s="73"/>
      <c r="D51" s="73"/>
      <c r="E51" s="73"/>
      <c r="F51" s="73"/>
      <c r="G51" s="73"/>
      <c r="H51" s="75">
        <v>614</v>
      </c>
      <c r="I51" s="69" t="s">
        <v>25</v>
      </c>
      <c r="J51" s="226">
        <v>140000</v>
      </c>
      <c r="K51" s="94">
        <v>0</v>
      </c>
      <c r="L51" s="226">
        <v>140000</v>
      </c>
      <c r="M51" s="277">
        <f t="shared" si="2"/>
        <v>100</v>
      </c>
      <c r="N51" s="214"/>
      <c r="O51" s="130"/>
    </row>
    <row r="52" spans="1:19" s="83" customFormat="1" ht="25.5" x14ac:dyDescent="0.2">
      <c r="A52" s="80"/>
      <c r="B52" s="80"/>
      <c r="C52" s="80"/>
      <c r="D52" s="131">
        <v>4</v>
      </c>
      <c r="E52" s="132"/>
      <c r="F52" s="80"/>
      <c r="G52" s="80"/>
      <c r="H52" s="78">
        <v>63</v>
      </c>
      <c r="I52" s="81" t="s">
        <v>174</v>
      </c>
      <c r="J52" s="290">
        <f t="shared" ref="J52" si="3">SUM(J53:J59)</f>
        <v>8615964</v>
      </c>
      <c r="K52" s="290">
        <f>SUM(K53:K59)</f>
        <v>-2779864</v>
      </c>
      <c r="L52" s="290">
        <f>SUM(L53:L59)</f>
        <v>5836100</v>
      </c>
      <c r="M52" s="102">
        <f t="shared" si="2"/>
        <v>67.735891189888903</v>
      </c>
      <c r="N52" s="214"/>
      <c r="O52" s="141"/>
      <c r="P52" s="141"/>
      <c r="Q52" s="141"/>
      <c r="R52" s="141"/>
      <c r="S52" s="141"/>
    </row>
    <row r="53" spans="1:19" s="76" customFormat="1" ht="12.75" customHeight="1" x14ac:dyDescent="0.2">
      <c r="A53" s="73"/>
      <c r="B53" s="73"/>
      <c r="C53" s="73"/>
      <c r="D53" s="98">
        <v>4</v>
      </c>
      <c r="E53" s="99"/>
      <c r="F53" s="73"/>
      <c r="G53" s="73"/>
      <c r="H53" s="138">
        <v>633</v>
      </c>
      <c r="I53" s="86" t="s">
        <v>175</v>
      </c>
      <c r="J53" s="94">
        <v>2365050</v>
      </c>
      <c r="K53" s="94">
        <v>-319050</v>
      </c>
      <c r="L53" s="94">
        <v>2046000</v>
      </c>
      <c r="M53" s="277">
        <f t="shared" si="2"/>
        <v>86.509798947168136</v>
      </c>
      <c r="N53" s="214"/>
      <c r="O53" s="346"/>
      <c r="P53" s="346"/>
    </row>
    <row r="54" spans="1:19" s="76" customFormat="1" x14ac:dyDescent="0.2">
      <c r="A54" s="73"/>
      <c r="B54" s="73"/>
      <c r="C54" s="73"/>
      <c r="D54" s="98">
        <v>4</v>
      </c>
      <c r="E54" s="99"/>
      <c r="F54" s="73"/>
      <c r="G54" s="73"/>
      <c r="H54" s="138">
        <v>633</v>
      </c>
      <c r="I54" s="86" t="s">
        <v>529</v>
      </c>
      <c r="J54" s="226">
        <v>10000</v>
      </c>
      <c r="K54" s="94">
        <v>-10000</v>
      </c>
      <c r="L54" s="226">
        <v>0</v>
      </c>
      <c r="M54" s="277">
        <f t="shared" si="2"/>
        <v>0</v>
      </c>
      <c r="N54" s="214"/>
      <c r="O54" s="130"/>
    </row>
    <row r="55" spans="1:19" s="76" customFormat="1" ht="12.75" customHeight="1" x14ac:dyDescent="0.2">
      <c r="A55" s="73"/>
      <c r="B55" s="73"/>
      <c r="C55" s="73"/>
      <c r="D55" s="98">
        <v>4</v>
      </c>
      <c r="E55" s="99"/>
      <c r="F55" s="73"/>
      <c r="G55" s="73"/>
      <c r="H55" s="138">
        <v>634</v>
      </c>
      <c r="I55" s="86" t="s">
        <v>462</v>
      </c>
      <c r="J55" s="226">
        <v>1750000</v>
      </c>
      <c r="K55" s="94">
        <v>-1373500</v>
      </c>
      <c r="L55" s="226">
        <v>376500</v>
      </c>
      <c r="M55" s="277">
        <f t="shared" si="2"/>
        <v>21.514285714285712</v>
      </c>
      <c r="N55" s="214"/>
      <c r="O55" s="130"/>
    </row>
    <row r="56" spans="1:19" s="83" customFormat="1" ht="25.5" customHeight="1" x14ac:dyDescent="0.2">
      <c r="A56" s="80"/>
      <c r="B56" s="80"/>
      <c r="C56" s="80"/>
      <c r="D56" s="131">
        <v>4</v>
      </c>
      <c r="E56" s="132"/>
      <c r="F56" s="80"/>
      <c r="G56" s="80"/>
      <c r="H56" s="139">
        <v>634</v>
      </c>
      <c r="I56" s="81" t="s">
        <v>461</v>
      </c>
      <c r="J56" s="226">
        <v>7314</v>
      </c>
      <c r="K56" s="137">
        <v>-7314</v>
      </c>
      <c r="L56" s="226">
        <v>0</v>
      </c>
      <c r="M56" s="102">
        <f t="shared" si="2"/>
        <v>0</v>
      </c>
      <c r="N56" s="214"/>
      <c r="O56" s="141"/>
    </row>
    <row r="57" spans="1:19" s="83" customFormat="1" ht="25.5" x14ac:dyDescent="0.2">
      <c r="A57" s="80"/>
      <c r="B57" s="80"/>
      <c r="C57" s="80"/>
      <c r="D57" s="131">
        <v>4</v>
      </c>
      <c r="E57" s="132"/>
      <c r="F57" s="80"/>
      <c r="G57" s="80"/>
      <c r="H57" s="139">
        <v>636</v>
      </c>
      <c r="I57" s="81" t="s">
        <v>463</v>
      </c>
      <c r="J57" s="226">
        <v>0</v>
      </c>
      <c r="K57" s="137">
        <v>6000</v>
      </c>
      <c r="L57" s="226">
        <v>6000</v>
      </c>
      <c r="M57" s="102">
        <v>0</v>
      </c>
      <c r="N57" s="214"/>
      <c r="O57" s="141"/>
    </row>
    <row r="58" spans="1:19" s="83" customFormat="1" ht="25.5" x14ac:dyDescent="0.2">
      <c r="A58" s="80"/>
      <c r="B58" s="80"/>
      <c r="C58" s="80"/>
      <c r="D58" s="131">
        <v>4</v>
      </c>
      <c r="E58" s="132"/>
      <c r="F58" s="80"/>
      <c r="G58" s="80"/>
      <c r="H58" s="139">
        <v>636</v>
      </c>
      <c r="I58" s="81" t="s">
        <v>464</v>
      </c>
      <c r="J58" s="226">
        <v>50000</v>
      </c>
      <c r="K58" s="137">
        <v>6000</v>
      </c>
      <c r="L58" s="226">
        <v>56000</v>
      </c>
      <c r="M58" s="102">
        <f>AVERAGE(L58/J58)*100</f>
        <v>112.00000000000001</v>
      </c>
      <c r="N58" s="214"/>
      <c r="O58" s="141"/>
    </row>
    <row r="59" spans="1:19" s="83" customFormat="1" x14ac:dyDescent="0.2">
      <c r="A59" s="80"/>
      <c r="B59" s="80"/>
      <c r="C59" s="80"/>
      <c r="D59" s="131">
        <v>4</v>
      </c>
      <c r="E59" s="132"/>
      <c r="F59" s="80"/>
      <c r="G59" s="80"/>
      <c r="H59" s="139">
        <v>638</v>
      </c>
      <c r="I59" s="81" t="s">
        <v>519</v>
      </c>
      <c r="J59" s="226">
        <v>4433600</v>
      </c>
      <c r="K59" s="137">
        <v>-1082000</v>
      </c>
      <c r="L59" s="226">
        <v>3351600</v>
      </c>
      <c r="M59" s="102">
        <f t="shared" si="2"/>
        <v>75.595452905088408</v>
      </c>
      <c r="N59" s="214"/>
      <c r="O59" s="141"/>
    </row>
    <row r="60" spans="1:19" s="76" customFormat="1" x14ac:dyDescent="0.2">
      <c r="A60" s="73" t="s">
        <v>472</v>
      </c>
      <c r="B60" s="74"/>
      <c r="C60" s="73"/>
      <c r="D60" s="99"/>
      <c r="E60" s="99"/>
      <c r="F60" s="74"/>
      <c r="G60" s="73"/>
      <c r="H60" s="75">
        <v>64</v>
      </c>
      <c r="I60" s="69" t="s">
        <v>26</v>
      </c>
      <c r="J60" s="93">
        <f>SUM(J61:J64)</f>
        <v>246320</v>
      </c>
      <c r="K60" s="93">
        <f t="shared" ref="K60" si="4">SUM(K61:K64)</f>
        <v>0</v>
      </c>
      <c r="L60" s="93">
        <f>SUM(L61:L64)</f>
        <v>246320</v>
      </c>
      <c r="M60" s="277">
        <f t="shared" si="2"/>
        <v>100</v>
      </c>
      <c r="N60" s="214"/>
      <c r="O60" s="130"/>
    </row>
    <row r="61" spans="1:19" s="76" customFormat="1" x14ac:dyDescent="0.2">
      <c r="A61" s="73" t="s">
        <v>472</v>
      </c>
      <c r="B61" s="74"/>
      <c r="C61" s="73"/>
      <c r="D61" s="99"/>
      <c r="E61" s="99"/>
      <c r="F61" s="73"/>
      <c r="G61" s="73"/>
      <c r="H61" s="138">
        <v>641</v>
      </c>
      <c r="I61" s="86" t="s">
        <v>27</v>
      </c>
      <c r="J61" s="226">
        <v>45000</v>
      </c>
      <c r="K61" s="94">
        <v>0</v>
      </c>
      <c r="L61" s="226">
        <v>45000</v>
      </c>
      <c r="M61" s="277">
        <f t="shared" si="2"/>
        <v>100</v>
      </c>
      <c r="N61" s="214"/>
      <c r="O61" s="130"/>
    </row>
    <row r="62" spans="1:19" s="76" customFormat="1" x14ac:dyDescent="0.2">
      <c r="A62" s="73" t="s">
        <v>472</v>
      </c>
      <c r="B62" s="74"/>
      <c r="C62" s="73"/>
      <c r="D62" s="99"/>
      <c r="E62" s="99"/>
      <c r="F62" s="73"/>
      <c r="G62" s="73"/>
      <c r="H62" s="138">
        <v>641</v>
      </c>
      <c r="I62" s="86" t="s">
        <v>457</v>
      </c>
      <c r="J62" s="226">
        <v>120</v>
      </c>
      <c r="K62" s="94">
        <v>0</v>
      </c>
      <c r="L62" s="226">
        <v>120</v>
      </c>
      <c r="M62" s="277">
        <f t="shared" si="2"/>
        <v>100</v>
      </c>
      <c r="N62" s="214"/>
      <c r="O62" s="130"/>
    </row>
    <row r="63" spans="1:19" s="76" customFormat="1" x14ac:dyDescent="0.2">
      <c r="A63" s="73" t="s">
        <v>472</v>
      </c>
      <c r="B63" s="73"/>
      <c r="C63" s="73"/>
      <c r="D63" s="99"/>
      <c r="E63" s="99"/>
      <c r="F63" s="74"/>
      <c r="G63" s="73"/>
      <c r="H63" s="138">
        <v>642</v>
      </c>
      <c r="I63" s="86" t="s">
        <v>28</v>
      </c>
      <c r="J63" s="226">
        <v>200000</v>
      </c>
      <c r="K63" s="94">
        <v>0</v>
      </c>
      <c r="L63" s="226">
        <v>200000</v>
      </c>
      <c r="M63" s="277">
        <f t="shared" si="2"/>
        <v>100</v>
      </c>
      <c r="N63" s="214"/>
      <c r="O63" s="130"/>
    </row>
    <row r="64" spans="1:19" s="76" customFormat="1" x14ac:dyDescent="0.2">
      <c r="A64" s="73" t="s">
        <v>472</v>
      </c>
      <c r="B64" s="73"/>
      <c r="C64" s="73"/>
      <c r="D64" s="99"/>
      <c r="E64" s="99"/>
      <c r="F64" s="74"/>
      <c r="G64" s="73"/>
      <c r="H64" s="138">
        <v>642</v>
      </c>
      <c r="I64" s="86" t="s">
        <v>458</v>
      </c>
      <c r="J64" s="226">
        <v>1200</v>
      </c>
      <c r="K64" s="94">
        <v>0</v>
      </c>
      <c r="L64" s="226">
        <v>1200</v>
      </c>
      <c r="M64" s="277">
        <f t="shared" si="2"/>
        <v>100</v>
      </c>
      <c r="N64" s="214"/>
      <c r="O64" s="130"/>
    </row>
    <row r="65" spans="1:15" s="83" customFormat="1" ht="25.5" x14ac:dyDescent="0.2">
      <c r="A65" s="80" t="s">
        <v>472</v>
      </c>
      <c r="B65" s="79"/>
      <c r="C65" s="79">
        <v>3</v>
      </c>
      <c r="D65" s="132"/>
      <c r="E65" s="132"/>
      <c r="F65" s="80"/>
      <c r="G65" s="80"/>
      <c r="H65" s="78">
        <v>65</v>
      </c>
      <c r="I65" s="81" t="s">
        <v>176</v>
      </c>
      <c r="J65" s="290">
        <f t="shared" ref="J65" si="5">SUM(J66:J70)</f>
        <v>2053000</v>
      </c>
      <c r="K65" s="290">
        <v>-182000</v>
      </c>
      <c r="L65" s="290">
        <f>SUM(L66:L70)</f>
        <v>1871000</v>
      </c>
      <c r="M65" s="102">
        <f t="shared" si="2"/>
        <v>91.134924500730648</v>
      </c>
      <c r="N65" s="214"/>
      <c r="O65" s="141"/>
    </row>
    <row r="66" spans="1:15" s="76" customFormat="1" x14ac:dyDescent="0.2">
      <c r="A66" s="73" t="s">
        <v>472</v>
      </c>
      <c r="B66" s="74"/>
      <c r="C66" s="73"/>
      <c r="D66" s="99"/>
      <c r="E66" s="99"/>
      <c r="F66" s="73"/>
      <c r="G66" s="73"/>
      <c r="H66" s="138">
        <v>651</v>
      </c>
      <c r="I66" s="86" t="s">
        <v>177</v>
      </c>
      <c r="J66" s="225">
        <v>30000</v>
      </c>
      <c r="K66" s="94">
        <v>-9000</v>
      </c>
      <c r="L66" s="225">
        <v>21000</v>
      </c>
      <c r="M66" s="277">
        <f t="shared" si="2"/>
        <v>70</v>
      </c>
      <c r="N66" s="214"/>
      <c r="O66" s="130"/>
    </row>
    <row r="67" spans="1:15" s="76" customFormat="1" x14ac:dyDescent="0.2">
      <c r="A67" s="73" t="s">
        <v>472</v>
      </c>
      <c r="B67" s="74"/>
      <c r="C67" s="74">
        <v>3</v>
      </c>
      <c r="D67" s="99"/>
      <c r="E67" s="99"/>
      <c r="F67" s="73"/>
      <c r="G67" s="73"/>
      <c r="H67" s="138">
        <v>652</v>
      </c>
      <c r="I67" s="86" t="s">
        <v>29</v>
      </c>
      <c r="J67" s="225">
        <v>303000</v>
      </c>
      <c r="K67" s="94">
        <v>0</v>
      </c>
      <c r="L67" s="225">
        <v>303000</v>
      </c>
      <c r="M67" s="277">
        <f t="shared" si="2"/>
        <v>100</v>
      </c>
      <c r="N67" s="214"/>
      <c r="O67" s="130"/>
    </row>
    <row r="68" spans="1:15" s="76" customFormat="1" x14ac:dyDescent="0.2">
      <c r="A68" s="278" t="s">
        <v>472</v>
      </c>
      <c r="B68" s="74"/>
      <c r="C68" s="74"/>
      <c r="D68" s="99"/>
      <c r="E68" s="99"/>
      <c r="F68" s="73"/>
      <c r="G68" s="73"/>
      <c r="H68" s="138">
        <v>652</v>
      </c>
      <c r="I68" s="86" t="s">
        <v>465</v>
      </c>
      <c r="J68" s="225">
        <v>20000</v>
      </c>
      <c r="K68" s="94">
        <v>5000</v>
      </c>
      <c r="L68" s="225">
        <v>25000</v>
      </c>
      <c r="M68" s="277">
        <f t="shared" si="2"/>
        <v>125</v>
      </c>
      <c r="N68" s="214"/>
      <c r="O68" s="130"/>
    </row>
    <row r="69" spans="1:15" s="76" customFormat="1" x14ac:dyDescent="0.2">
      <c r="A69" s="278" t="s">
        <v>472</v>
      </c>
      <c r="B69" s="74"/>
      <c r="C69" s="74"/>
      <c r="D69" s="99"/>
      <c r="E69" s="99"/>
      <c r="F69" s="73"/>
      <c r="G69" s="73"/>
      <c r="H69" s="138">
        <v>652</v>
      </c>
      <c r="I69" s="86" t="s">
        <v>459</v>
      </c>
      <c r="J69" s="225">
        <v>600000</v>
      </c>
      <c r="K69" s="94">
        <v>-28000</v>
      </c>
      <c r="L69" s="225">
        <v>572000</v>
      </c>
      <c r="M69" s="277">
        <f t="shared" si="2"/>
        <v>95.333333333333343</v>
      </c>
      <c r="N69" s="214"/>
      <c r="O69" s="130"/>
    </row>
    <row r="70" spans="1:15" s="67" customFormat="1" x14ac:dyDescent="0.2">
      <c r="A70" s="279"/>
      <c r="B70" s="87"/>
      <c r="C70" s="280" t="s">
        <v>79</v>
      </c>
      <c r="D70" s="133"/>
      <c r="E70" s="133"/>
      <c r="F70" s="87"/>
      <c r="G70" s="87"/>
      <c r="H70" s="138">
        <v>653</v>
      </c>
      <c r="I70" s="86" t="s">
        <v>30</v>
      </c>
      <c r="J70" s="225">
        <v>1100000</v>
      </c>
      <c r="K70" s="94">
        <v>-150000</v>
      </c>
      <c r="L70" s="225">
        <v>950000</v>
      </c>
      <c r="M70" s="277">
        <f t="shared" si="2"/>
        <v>86.36363636363636</v>
      </c>
      <c r="N70" s="214"/>
      <c r="O70" s="330"/>
    </row>
    <row r="71" spans="1:15" s="83" customFormat="1" ht="25.5" x14ac:dyDescent="0.2">
      <c r="A71" s="80"/>
      <c r="B71" s="79">
        <v>2</v>
      </c>
      <c r="C71" s="80"/>
      <c r="D71" s="132"/>
      <c r="E71" s="132"/>
      <c r="F71" s="80"/>
      <c r="G71" s="80"/>
      <c r="H71" s="78">
        <v>66</v>
      </c>
      <c r="I71" s="81" t="s">
        <v>178</v>
      </c>
      <c r="J71" s="290">
        <f>SUM(J72:J73)</f>
        <v>84000</v>
      </c>
      <c r="K71" s="290">
        <f>SUM(K72:K73)</f>
        <v>-2000</v>
      </c>
      <c r="L71" s="290">
        <f>SUM(L72:L73)</f>
        <v>82000</v>
      </c>
      <c r="M71" s="102">
        <f t="shared" si="2"/>
        <v>97.61904761904762</v>
      </c>
      <c r="N71" s="214"/>
      <c r="O71" s="141"/>
    </row>
    <row r="72" spans="1:15" s="83" customFormat="1" ht="27" customHeight="1" x14ac:dyDescent="0.2">
      <c r="A72" s="80"/>
      <c r="B72" s="79">
        <v>2</v>
      </c>
      <c r="C72" s="80"/>
      <c r="D72" s="132"/>
      <c r="E72" s="132"/>
      <c r="F72" s="80"/>
      <c r="G72" s="80"/>
      <c r="H72" s="139">
        <v>661</v>
      </c>
      <c r="I72" s="81" t="s">
        <v>179</v>
      </c>
      <c r="J72" s="226">
        <v>70000</v>
      </c>
      <c r="K72" s="137">
        <v>0</v>
      </c>
      <c r="L72" s="226">
        <v>70000</v>
      </c>
      <c r="M72" s="102">
        <f t="shared" si="2"/>
        <v>100</v>
      </c>
      <c r="N72" s="214"/>
      <c r="O72" s="141"/>
    </row>
    <row r="73" spans="1:15" s="83" customFormat="1" ht="26.25" customHeight="1" x14ac:dyDescent="0.2">
      <c r="A73" s="80"/>
      <c r="B73" s="79">
        <v>2</v>
      </c>
      <c r="C73" s="80"/>
      <c r="D73" s="132"/>
      <c r="E73" s="132"/>
      <c r="F73" s="80"/>
      <c r="G73" s="80"/>
      <c r="H73" s="139">
        <v>661</v>
      </c>
      <c r="I73" s="81" t="s">
        <v>460</v>
      </c>
      <c r="J73" s="237">
        <v>14000</v>
      </c>
      <c r="K73" s="137">
        <v>-2000</v>
      </c>
      <c r="L73" s="237">
        <v>12000</v>
      </c>
      <c r="M73" s="102">
        <f t="shared" si="2"/>
        <v>85.714285714285708</v>
      </c>
      <c r="N73" s="214"/>
      <c r="O73" s="141"/>
    </row>
    <row r="74" spans="1:15" s="76" customFormat="1" x14ac:dyDescent="0.2">
      <c r="A74" s="73" t="s">
        <v>472</v>
      </c>
      <c r="B74" s="74"/>
      <c r="C74" s="73"/>
      <c r="D74" s="99"/>
      <c r="E74" s="99"/>
      <c r="F74" s="73"/>
      <c r="G74" s="73"/>
      <c r="H74" s="75">
        <v>68</v>
      </c>
      <c r="I74" s="86" t="s">
        <v>169</v>
      </c>
      <c r="J74" s="93">
        <f>SUM(J75:J76)</f>
        <v>29000</v>
      </c>
      <c r="K74" s="93">
        <v>-9000</v>
      </c>
      <c r="L74" s="93">
        <f>SUM(L75:L76)</f>
        <v>20000</v>
      </c>
      <c r="M74" s="277">
        <f>AVERAGE(L74/J74)*100</f>
        <v>68.965517241379317</v>
      </c>
      <c r="N74" s="214"/>
      <c r="O74" s="130"/>
    </row>
    <row r="75" spans="1:15" s="76" customFormat="1" x14ac:dyDescent="0.2">
      <c r="A75" s="73" t="s">
        <v>472</v>
      </c>
      <c r="B75" s="74"/>
      <c r="C75" s="73"/>
      <c r="D75" s="99"/>
      <c r="E75" s="99"/>
      <c r="F75" s="73"/>
      <c r="G75" s="73"/>
      <c r="H75" s="75">
        <v>681</v>
      </c>
      <c r="I75" s="86" t="s">
        <v>170</v>
      </c>
      <c r="J75" s="225">
        <v>9000</v>
      </c>
      <c r="K75" s="94">
        <v>-9000</v>
      </c>
      <c r="L75" s="225">
        <v>0</v>
      </c>
      <c r="M75" s="277">
        <f t="shared" si="2"/>
        <v>0</v>
      </c>
      <c r="N75" s="214"/>
      <c r="O75" s="130"/>
    </row>
    <row r="76" spans="1:15" s="76" customFormat="1" x14ac:dyDescent="0.2">
      <c r="A76" s="73" t="s">
        <v>472</v>
      </c>
      <c r="B76" s="74"/>
      <c r="C76" s="73"/>
      <c r="D76" s="99"/>
      <c r="E76" s="99"/>
      <c r="F76" s="73"/>
      <c r="G76" s="73"/>
      <c r="H76" s="75">
        <v>683</v>
      </c>
      <c r="I76" s="86" t="s">
        <v>31</v>
      </c>
      <c r="J76" s="225">
        <v>20000</v>
      </c>
      <c r="K76" s="94">
        <v>0</v>
      </c>
      <c r="L76" s="225">
        <v>20000</v>
      </c>
      <c r="M76" s="277">
        <f t="shared" si="2"/>
        <v>100</v>
      </c>
      <c r="N76" s="214"/>
      <c r="O76" s="130"/>
    </row>
    <row r="77" spans="1:15" s="85" customFormat="1" ht="15" customHeight="1" x14ac:dyDescent="0.2">
      <c r="A77" s="189"/>
      <c r="B77" s="189"/>
      <c r="C77" s="189"/>
      <c r="D77" s="189"/>
      <c r="E77" s="189"/>
      <c r="F77" s="189"/>
      <c r="G77" s="189"/>
      <c r="H77" s="185">
        <v>7</v>
      </c>
      <c r="I77" s="186" t="s">
        <v>6</v>
      </c>
      <c r="J77" s="190">
        <f>SUM(J78+J80)</f>
        <v>1512000</v>
      </c>
      <c r="K77" s="190">
        <f>SUM(K78+K80)</f>
        <v>-1440300</v>
      </c>
      <c r="L77" s="190">
        <f>SUM(L78+L80)</f>
        <v>71700</v>
      </c>
      <c r="M77" s="188">
        <f>AVERAGE(L77/J77)*100</f>
        <v>4.7420634920634921</v>
      </c>
      <c r="N77" s="214"/>
      <c r="O77" s="214"/>
    </row>
    <row r="78" spans="1:15" s="83" customFormat="1" ht="27" customHeight="1" x14ac:dyDescent="0.2">
      <c r="A78" s="80"/>
      <c r="B78" s="80"/>
      <c r="C78" s="79"/>
      <c r="D78" s="80"/>
      <c r="E78" s="80"/>
      <c r="F78" s="80" t="s">
        <v>82</v>
      </c>
      <c r="G78" s="80"/>
      <c r="H78" s="78">
        <v>71</v>
      </c>
      <c r="I78" s="81" t="s">
        <v>180</v>
      </c>
      <c r="J78" s="97">
        <f>SUM(J79)</f>
        <v>1500000</v>
      </c>
      <c r="K78" s="97">
        <f>SUM(K79)</f>
        <v>-1498300</v>
      </c>
      <c r="L78" s="97">
        <f t="shared" ref="L78" si="6">SUM(L79)</f>
        <v>1700</v>
      </c>
      <c r="M78" s="102">
        <f>AVERAGE(L78/J78)*100</f>
        <v>0.11333333333333334</v>
      </c>
      <c r="N78" s="214"/>
      <c r="O78" s="141"/>
    </row>
    <row r="79" spans="1:15" s="83" customFormat="1" ht="25.5" x14ac:dyDescent="0.2">
      <c r="A79" s="80"/>
      <c r="B79" s="80"/>
      <c r="C79" s="79"/>
      <c r="D79" s="80"/>
      <c r="E79" s="80"/>
      <c r="F79" s="80" t="s">
        <v>82</v>
      </c>
      <c r="G79" s="80"/>
      <c r="H79" s="78">
        <v>711</v>
      </c>
      <c r="I79" s="82" t="s">
        <v>32</v>
      </c>
      <c r="J79" s="246">
        <v>1500000</v>
      </c>
      <c r="K79" s="97">
        <v>-1498300</v>
      </c>
      <c r="L79" s="246">
        <v>1700</v>
      </c>
      <c r="M79" s="102">
        <f t="shared" si="2"/>
        <v>0.11333333333333334</v>
      </c>
      <c r="N79" s="214"/>
      <c r="O79" s="141"/>
    </row>
    <row r="80" spans="1:15" s="83" customFormat="1" x14ac:dyDescent="0.2">
      <c r="A80" s="80"/>
      <c r="B80" s="80"/>
      <c r="C80" s="79"/>
      <c r="D80" s="80"/>
      <c r="E80" s="80"/>
      <c r="F80" s="80" t="s">
        <v>82</v>
      </c>
      <c r="G80" s="80"/>
      <c r="H80" s="78">
        <v>72</v>
      </c>
      <c r="I80" s="82" t="s">
        <v>33</v>
      </c>
      <c r="J80" s="97">
        <f>SUM(J81:J82)</f>
        <v>12000</v>
      </c>
      <c r="K80" s="97">
        <f>SUM(K81:K82)</f>
        <v>58000</v>
      </c>
      <c r="L80" s="97">
        <v>70000</v>
      </c>
      <c r="M80" s="102">
        <f t="shared" si="2"/>
        <v>583.33333333333326</v>
      </c>
      <c r="N80" s="214"/>
      <c r="O80" s="141"/>
    </row>
    <row r="81" spans="1:19" s="76" customFormat="1" ht="15" customHeight="1" x14ac:dyDescent="0.2">
      <c r="A81" s="73"/>
      <c r="B81" s="73"/>
      <c r="C81" s="74"/>
      <c r="D81" s="73"/>
      <c r="E81" s="73"/>
      <c r="F81" s="73" t="s">
        <v>82</v>
      </c>
      <c r="G81" s="73"/>
      <c r="H81" s="75">
        <v>721</v>
      </c>
      <c r="I81" s="69" t="s">
        <v>34</v>
      </c>
      <c r="J81" s="130">
        <v>12000</v>
      </c>
      <c r="K81" s="95">
        <v>8000</v>
      </c>
      <c r="L81" s="238">
        <v>20000</v>
      </c>
      <c r="M81" s="102">
        <f t="shared" si="2"/>
        <v>166.66666666666669</v>
      </c>
      <c r="N81" s="214"/>
      <c r="O81" s="130"/>
    </row>
    <row r="82" spans="1:19" s="76" customFormat="1" ht="15" customHeight="1" x14ac:dyDescent="0.2">
      <c r="A82" s="73"/>
      <c r="B82" s="73"/>
      <c r="C82" s="74"/>
      <c r="D82" s="73"/>
      <c r="E82" s="73"/>
      <c r="F82" s="73" t="s">
        <v>82</v>
      </c>
      <c r="G82" s="73"/>
      <c r="H82" s="75">
        <v>723</v>
      </c>
      <c r="I82" s="69" t="s">
        <v>622</v>
      </c>
      <c r="J82" s="130">
        <v>0</v>
      </c>
      <c r="K82" s="130">
        <v>50000</v>
      </c>
      <c r="L82" s="130">
        <v>50000</v>
      </c>
      <c r="M82" s="102">
        <v>0</v>
      </c>
      <c r="N82" s="214"/>
      <c r="O82" s="130"/>
    </row>
    <row r="83" spans="1:19" s="85" customFormat="1" ht="15" customHeight="1" x14ac:dyDescent="0.2">
      <c r="A83" s="189"/>
      <c r="B83" s="189"/>
      <c r="C83" s="189"/>
      <c r="D83" s="189"/>
      <c r="E83" s="189"/>
      <c r="F83" s="189"/>
      <c r="G83" s="189"/>
      <c r="H83" s="185">
        <v>3</v>
      </c>
      <c r="I83" s="186" t="s">
        <v>7</v>
      </c>
      <c r="J83" s="190">
        <f t="shared" ref="J83" si="7">SUM(J84+J88+J94+J96+J99+J102+J104)</f>
        <v>21023874</v>
      </c>
      <c r="K83" s="190">
        <f>SUM(K84+K88+K94+K96+K99+K102+K104)</f>
        <v>493698</v>
      </c>
      <c r="L83" s="190">
        <f t="shared" ref="L83" si="8">SUM(L84+L88+L94+L96+L99+L102+L104)</f>
        <v>21517572</v>
      </c>
      <c r="M83" s="188">
        <f>AVERAGE(L83/J83)*100</f>
        <v>102.34827320597526</v>
      </c>
      <c r="N83" s="130"/>
      <c r="O83" s="130"/>
    </row>
    <row r="84" spans="1:19" s="33" customFormat="1" x14ac:dyDescent="0.2">
      <c r="A84" s="74">
        <v>1</v>
      </c>
      <c r="B84" s="73" t="s">
        <v>78</v>
      </c>
      <c r="C84" s="73"/>
      <c r="D84" s="73" t="s">
        <v>80</v>
      </c>
      <c r="E84" s="73"/>
      <c r="F84" s="73"/>
      <c r="G84" s="73"/>
      <c r="H84" s="75">
        <v>31</v>
      </c>
      <c r="I84" s="69" t="s">
        <v>35</v>
      </c>
      <c r="J84" s="95">
        <f t="shared" ref="J84" si="9">SUM(J85:J87)</f>
        <v>3742220</v>
      </c>
      <c r="K84" s="95">
        <f>SUM(K85:K87)</f>
        <v>-2747</v>
      </c>
      <c r="L84" s="95">
        <f t="shared" ref="L84" si="10">SUM(L85:L87)</f>
        <v>3739473</v>
      </c>
      <c r="M84" s="102">
        <f t="shared" ref="M84:M120" si="11">AVERAGE(L84/J84)*100</f>
        <v>99.926594374462212</v>
      </c>
      <c r="N84" s="130"/>
      <c r="O84" s="140"/>
    </row>
    <row r="85" spans="1:19" s="33" customFormat="1" x14ac:dyDescent="0.2">
      <c r="A85" s="98">
        <v>1</v>
      </c>
      <c r="B85" s="99" t="s">
        <v>78</v>
      </c>
      <c r="C85" s="99"/>
      <c r="D85" s="99" t="s">
        <v>80</v>
      </c>
      <c r="E85" s="99"/>
      <c r="F85" s="73"/>
      <c r="G85" s="73"/>
      <c r="H85" s="75">
        <v>311</v>
      </c>
      <c r="I85" s="86" t="s">
        <v>181</v>
      </c>
      <c r="J85" s="94">
        <v>3097000</v>
      </c>
      <c r="K85" s="94">
        <v>-16947</v>
      </c>
      <c r="L85" s="94">
        <v>3080053</v>
      </c>
      <c r="M85" s="102">
        <f t="shared" si="11"/>
        <v>99.452793025508555</v>
      </c>
      <c r="N85" s="130"/>
      <c r="O85" s="140"/>
      <c r="P85" s="140"/>
      <c r="Q85" s="140"/>
      <c r="R85" s="140"/>
      <c r="S85" s="140"/>
    </row>
    <row r="86" spans="1:19" s="33" customFormat="1" x14ac:dyDescent="0.2">
      <c r="A86" s="98">
        <v>1</v>
      </c>
      <c r="B86" s="99" t="s">
        <v>78</v>
      </c>
      <c r="C86" s="99"/>
      <c r="D86" s="99"/>
      <c r="E86" s="99"/>
      <c r="F86" s="73"/>
      <c r="G86" s="73"/>
      <c r="H86" s="75">
        <v>312</v>
      </c>
      <c r="I86" s="69" t="s">
        <v>37</v>
      </c>
      <c r="J86" s="94">
        <v>147500</v>
      </c>
      <c r="K86" s="94">
        <v>12500</v>
      </c>
      <c r="L86" s="94">
        <v>160000</v>
      </c>
      <c r="M86" s="102">
        <f t="shared" si="11"/>
        <v>108.47457627118644</v>
      </c>
      <c r="N86" s="130"/>
      <c r="O86" s="140"/>
    </row>
    <row r="87" spans="1:19" s="33" customFormat="1" x14ac:dyDescent="0.2">
      <c r="A87" s="98">
        <v>1</v>
      </c>
      <c r="B87" s="99" t="s">
        <v>78</v>
      </c>
      <c r="C87" s="99"/>
      <c r="D87" s="99" t="s">
        <v>80</v>
      </c>
      <c r="E87" s="99"/>
      <c r="F87" s="73"/>
      <c r="G87" s="73"/>
      <c r="H87" s="75">
        <v>313</v>
      </c>
      <c r="I87" s="69" t="s">
        <v>38</v>
      </c>
      <c r="J87" s="94">
        <v>497720</v>
      </c>
      <c r="K87" s="94">
        <v>1700</v>
      </c>
      <c r="L87" s="94">
        <v>499420</v>
      </c>
      <c r="M87" s="102">
        <f t="shared" si="11"/>
        <v>100.34155750221008</v>
      </c>
      <c r="N87" s="130"/>
      <c r="O87" s="140"/>
    </row>
    <row r="88" spans="1:19" s="33" customFormat="1" x14ac:dyDescent="0.2">
      <c r="A88" s="98">
        <v>1</v>
      </c>
      <c r="B88" s="99" t="s">
        <v>78</v>
      </c>
      <c r="C88" s="99" t="s">
        <v>79</v>
      </c>
      <c r="D88" s="99" t="s">
        <v>80</v>
      </c>
      <c r="E88" s="99"/>
      <c r="F88" s="73"/>
      <c r="G88" s="73"/>
      <c r="H88" s="75">
        <v>32</v>
      </c>
      <c r="I88" s="69" t="s">
        <v>39</v>
      </c>
      <c r="J88" s="95">
        <f t="shared" ref="J88" si="12">SUM(J89:J93)</f>
        <v>11349054</v>
      </c>
      <c r="K88" s="95">
        <f>SUM(K89:K93)</f>
        <v>317560</v>
      </c>
      <c r="L88" s="95">
        <f t="shared" ref="L88" si="13">SUM(L89:L93)</f>
        <v>11666614</v>
      </c>
      <c r="M88" s="102">
        <f t="shared" si="11"/>
        <v>102.79811868020012</v>
      </c>
      <c r="N88" s="130"/>
      <c r="O88" s="140"/>
    </row>
    <row r="89" spans="1:19" s="33" customFormat="1" x14ac:dyDescent="0.2">
      <c r="A89" s="98">
        <v>1</v>
      </c>
      <c r="B89" s="99" t="s">
        <v>78</v>
      </c>
      <c r="C89" s="99"/>
      <c r="D89" s="99" t="s">
        <v>80</v>
      </c>
      <c r="E89" s="99"/>
      <c r="F89" s="73"/>
      <c r="G89" s="73"/>
      <c r="H89" s="75">
        <v>321</v>
      </c>
      <c r="I89" s="69" t="s">
        <v>40</v>
      </c>
      <c r="J89" s="94">
        <v>132000</v>
      </c>
      <c r="K89" s="94">
        <v>40300</v>
      </c>
      <c r="L89" s="94">
        <v>172300</v>
      </c>
      <c r="M89" s="102">
        <f t="shared" si="11"/>
        <v>130.53030303030303</v>
      </c>
      <c r="N89" s="130"/>
      <c r="O89" s="140"/>
    </row>
    <row r="90" spans="1:19" s="33" customFormat="1" x14ac:dyDescent="0.2">
      <c r="A90" s="98">
        <v>1</v>
      </c>
      <c r="B90" s="99" t="s">
        <v>78</v>
      </c>
      <c r="C90" s="98">
        <v>3</v>
      </c>
      <c r="D90" s="99" t="s">
        <v>80</v>
      </c>
      <c r="E90" s="99"/>
      <c r="F90" s="73"/>
      <c r="G90" s="73"/>
      <c r="H90" s="75">
        <v>322</v>
      </c>
      <c r="I90" s="69" t="s">
        <v>41</v>
      </c>
      <c r="J90" s="94">
        <v>1460600</v>
      </c>
      <c r="K90" s="94">
        <v>180630</v>
      </c>
      <c r="L90" s="94">
        <v>1641230</v>
      </c>
      <c r="M90" s="102">
        <f t="shared" si="11"/>
        <v>112.36683554703546</v>
      </c>
      <c r="N90" s="130"/>
      <c r="O90" s="140"/>
    </row>
    <row r="91" spans="1:19" s="33" customFormat="1" x14ac:dyDescent="0.2">
      <c r="A91" s="98">
        <v>1</v>
      </c>
      <c r="B91" s="99" t="s">
        <v>78</v>
      </c>
      <c r="C91" s="98">
        <v>3</v>
      </c>
      <c r="D91" s="99" t="s">
        <v>80</v>
      </c>
      <c r="E91" s="99"/>
      <c r="F91" s="73"/>
      <c r="G91" s="73"/>
      <c r="H91" s="75">
        <v>323</v>
      </c>
      <c r="I91" s="69" t="s">
        <v>42</v>
      </c>
      <c r="J91" s="94">
        <v>8500140</v>
      </c>
      <c r="K91" s="94">
        <v>-156720</v>
      </c>
      <c r="L91" s="94">
        <v>8343420</v>
      </c>
      <c r="M91" s="102">
        <f t="shared" si="11"/>
        <v>98.156265661506751</v>
      </c>
      <c r="N91" s="130"/>
      <c r="O91" s="140"/>
    </row>
    <row r="92" spans="1:19" s="83" customFormat="1" x14ac:dyDescent="0.2">
      <c r="A92" s="134">
        <v>1</v>
      </c>
      <c r="B92" s="132"/>
      <c r="C92" s="135"/>
      <c r="D92" s="135"/>
      <c r="E92" s="135"/>
      <c r="F92" s="84"/>
      <c r="G92" s="84"/>
      <c r="H92" s="78">
        <v>324</v>
      </c>
      <c r="I92" s="82" t="s">
        <v>43</v>
      </c>
      <c r="J92" s="137">
        <v>27314</v>
      </c>
      <c r="K92" s="94">
        <v>-6000</v>
      </c>
      <c r="L92" s="137">
        <v>21314</v>
      </c>
      <c r="M92" s="102">
        <f t="shared" si="11"/>
        <v>78.033243025554668</v>
      </c>
      <c r="N92" s="130"/>
      <c r="O92" s="141"/>
    </row>
    <row r="93" spans="1:19" s="76" customFormat="1" x14ac:dyDescent="0.2">
      <c r="A93" s="98">
        <v>1</v>
      </c>
      <c r="B93" s="99" t="s">
        <v>78</v>
      </c>
      <c r="C93" s="98"/>
      <c r="D93" s="99"/>
      <c r="E93" s="99"/>
      <c r="F93" s="73"/>
      <c r="G93" s="73"/>
      <c r="H93" s="75">
        <v>329</v>
      </c>
      <c r="I93" s="69" t="s">
        <v>44</v>
      </c>
      <c r="J93" s="94">
        <v>1229000</v>
      </c>
      <c r="K93" s="94">
        <v>259350</v>
      </c>
      <c r="L93" s="94">
        <v>1488350</v>
      </c>
      <c r="M93" s="102">
        <f t="shared" si="11"/>
        <v>121.10252237591538</v>
      </c>
      <c r="N93" s="130"/>
      <c r="O93" s="130"/>
    </row>
    <row r="94" spans="1:19" s="76" customFormat="1" x14ac:dyDescent="0.2">
      <c r="A94" s="98">
        <v>1</v>
      </c>
      <c r="B94" s="99" t="s">
        <v>78</v>
      </c>
      <c r="C94" s="99"/>
      <c r="D94" s="99"/>
      <c r="E94" s="99"/>
      <c r="F94" s="73"/>
      <c r="G94" s="73"/>
      <c r="H94" s="75">
        <v>34</v>
      </c>
      <c r="I94" s="69" t="s">
        <v>45</v>
      </c>
      <c r="J94" s="95">
        <f t="shared" ref="J94:L94" si="14">SUM(J95:J95)</f>
        <v>95000</v>
      </c>
      <c r="K94" s="95">
        <f>SUM(K95:K95)</f>
        <v>-49600</v>
      </c>
      <c r="L94" s="95">
        <f t="shared" si="14"/>
        <v>45400</v>
      </c>
      <c r="M94" s="102">
        <f t="shared" si="11"/>
        <v>47.789473684210527</v>
      </c>
      <c r="N94" s="130"/>
      <c r="O94" s="130"/>
    </row>
    <row r="95" spans="1:19" s="76" customFormat="1" x14ac:dyDescent="0.2">
      <c r="A95" s="98">
        <v>1</v>
      </c>
      <c r="B95" s="99" t="s">
        <v>78</v>
      </c>
      <c r="C95" s="99"/>
      <c r="D95" s="99"/>
      <c r="E95" s="99"/>
      <c r="F95" s="73"/>
      <c r="G95" s="73"/>
      <c r="H95" s="75">
        <v>343</v>
      </c>
      <c r="I95" s="69" t="s">
        <v>46</v>
      </c>
      <c r="J95" s="94">
        <v>95000</v>
      </c>
      <c r="K95" s="94">
        <v>-49600</v>
      </c>
      <c r="L95" s="94">
        <v>45400</v>
      </c>
      <c r="M95" s="102">
        <f t="shared" si="11"/>
        <v>47.789473684210527</v>
      </c>
      <c r="N95" s="130"/>
      <c r="O95" s="130"/>
    </row>
    <row r="96" spans="1:19" s="76" customFormat="1" x14ac:dyDescent="0.2">
      <c r="A96" s="98">
        <v>1</v>
      </c>
      <c r="B96" s="99"/>
      <c r="C96" s="99"/>
      <c r="D96" s="99"/>
      <c r="E96" s="99"/>
      <c r="F96" s="73"/>
      <c r="G96" s="73"/>
      <c r="H96" s="75">
        <v>35</v>
      </c>
      <c r="I96" s="69" t="s">
        <v>47</v>
      </c>
      <c r="J96" s="95">
        <f t="shared" ref="J96" si="15">SUM(J97:J98)</f>
        <v>1355000</v>
      </c>
      <c r="K96" s="95">
        <f>SUM(K97:K98)</f>
        <v>28485</v>
      </c>
      <c r="L96" s="95">
        <f t="shared" ref="L96" si="16">SUM(L97:L98)</f>
        <v>1383485</v>
      </c>
      <c r="M96" s="102">
        <f t="shared" si="11"/>
        <v>102.10221402214022</v>
      </c>
      <c r="N96" s="130"/>
      <c r="O96" s="130"/>
    </row>
    <row r="97" spans="1:19" s="83" customFormat="1" ht="26.25" customHeight="1" x14ac:dyDescent="0.2">
      <c r="A97" s="131">
        <v>1</v>
      </c>
      <c r="B97" s="132"/>
      <c r="C97" s="132"/>
      <c r="D97" s="132"/>
      <c r="E97" s="132"/>
      <c r="F97" s="80"/>
      <c r="G97" s="80"/>
      <c r="H97" s="78">
        <v>351</v>
      </c>
      <c r="I97" s="82" t="s">
        <v>442</v>
      </c>
      <c r="J97" s="101">
        <v>1045000</v>
      </c>
      <c r="K97" s="137">
        <v>63485</v>
      </c>
      <c r="L97" s="101">
        <v>1108485</v>
      </c>
      <c r="M97" s="102">
        <f t="shared" si="11"/>
        <v>106.07511961722489</v>
      </c>
      <c r="N97" s="130"/>
      <c r="O97" s="141"/>
    </row>
    <row r="98" spans="1:19" s="83" customFormat="1" ht="25.5" x14ac:dyDescent="0.2">
      <c r="A98" s="131">
        <v>1</v>
      </c>
      <c r="B98" s="131"/>
      <c r="C98" s="132"/>
      <c r="D98" s="131"/>
      <c r="E98" s="132"/>
      <c r="F98" s="80"/>
      <c r="G98" s="80"/>
      <c r="H98" s="78">
        <v>352</v>
      </c>
      <c r="I98" s="81" t="s">
        <v>182</v>
      </c>
      <c r="J98" s="137">
        <v>310000</v>
      </c>
      <c r="K98" s="137">
        <v>-35000</v>
      </c>
      <c r="L98" s="137">
        <v>275000</v>
      </c>
      <c r="M98" s="102">
        <f t="shared" si="11"/>
        <v>88.709677419354833</v>
      </c>
      <c r="N98" s="141"/>
      <c r="O98" s="141"/>
    </row>
    <row r="99" spans="1:19" s="83" customFormat="1" x14ac:dyDescent="0.2">
      <c r="A99" s="131">
        <v>1</v>
      </c>
      <c r="B99" s="132"/>
      <c r="C99" s="132"/>
      <c r="D99" s="132"/>
      <c r="E99" s="132"/>
      <c r="F99" s="80" t="s">
        <v>82</v>
      </c>
      <c r="G99" s="80"/>
      <c r="H99" s="78">
        <v>36</v>
      </c>
      <c r="I99" s="82" t="s">
        <v>183</v>
      </c>
      <c r="J99" s="97">
        <f t="shared" ref="J99" si="17">SUM(J100:J101)</f>
        <v>338000</v>
      </c>
      <c r="K99" s="97">
        <f>SUM(K100:K101)</f>
        <v>13000</v>
      </c>
      <c r="L99" s="97">
        <f t="shared" ref="L99" si="18">SUM(L100:L101)</f>
        <v>351000</v>
      </c>
      <c r="M99" s="102">
        <f t="shared" si="11"/>
        <v>103.84615384615385</v>
      </c>
      <c r="N99" s="130"/>
      <c r="O99" s="141"/>
    </row>
    <row r="100" spans="1:19" s="76" customFormat="1" x14ac:dyDescent="0.2">
      <c r="A100" s="99" t="s">
        <v>472</v>
      </c>
      <c r="B100" s="98"/>
      <c r="C100" s="99"/>
      <c r="D100" s="98"/>
      <c r="E100" s="99"/>
      <c r="F100" s="73" t="s">
        <v>82</v>
      </c>
      <c r="G100" s="73"/>
      <c r="H100" s="75">
        <v>363</v>
      </c>
      <c r="I100" s="69" t="s">
        <v>48</v>
      </c>
      <c r="J100" s="94">
        <v>178000</v>
      </c>
      <c r="K100" s="94">
        <v>13000</v>
      </c>
      <c r="L100" s="94">
        <v>191000</v>
      </c>
      <c r="M100" s="102">
        <f t="shared" si="11"/>
        <v>107.30337078651687</v>
      </c>
      <c r="N100" s="130"/>
      <c r="O100" s="130"/>
    </row>
    <row r="101" spans="1:19" s="83" customFormat="1" x14ac:dyDescent="0.2">
      <c r="A101" s="132" t="s">
        <v>472</v>
      </c>
      <c r="B101" s="131"/>
      <c r="C101" s="132"/>
      <c r="D101" s="131"/>
      <c r="E101" s="132"/>
      <c r="F101" s="80"/>
      <c r="G101" s="80"/>
      <c r="H101" s="78">
        <v>366</v>
      </c>
      <c r="I101" s="82" t="s">
        <v>171</v>
      </c>
      <c r="J101" s="137">
        <v>160000</v>
      </c>
      <c r="K101" s="94">
        <v>0</v>
      </c>
      <c r="L101" s="137">
        <v>160000</v>
      </c>
      <c r="M101" s="102">
        <f t="shared" si="11"/>
        <v>100</v>
      </c>
      <c r="N101" s="130"/>
      <c r="O101" s="141"/>
    </row>
    <row r="102" spans="1:19" s="83" customFormat="1" ht="25.5" x14ac:dyDescent="0.2">
      <c r="A102" s="131">
        <v>1</v>
      </c>
      <c r="B102" s="132"/>
      <c r="C102" s="132"/>
      <c r="D102" s="132"/>
      <c r="E102" s="132"/>
      <c r="F102" s="80"/>
      <c r="G102" s="80"/>
      <c r="H102" s="78">
        <v>37</v>
      </c>
      <c r="I102" s="82" t="s">
        <v>49</v>
      </c>
      <c r="J102" s="97">
        <f t="shared" ref="J102:L102" si="19">SUM(J103)</f>
        <v>1484400</v>
      </c>
      <c r="K102" s="97">
        <f>SUM(K103)</f>
        <v>-31000</v>
      </c>
      <c r="L102" s="97">
        <f t="shared" si="19"/>
        <v>1453400</v>
      </c>
      <c r="M102" s="102">
        <f t="shared" si="11"/>
        <v>97.911614120183245</v>
      </c>
      <c r="N102" s="130"/>
      <c r="O102" s="141"/>
    </row>
    <row r="103" spans="1:19" s="83" customFormat="1" ht="26.25" customHeight="1" x14ac:dyDescent="0.2">
      <c r="A103" s="131">
        <v>1</v>
      </c>
      <c r="B103" s="132"/>
      <c r="C103" s="132"/>
      <c r="D103" s="131"/>
      <c r="E103" s="132"/>
      <c r="F103" s="80"/>
      <c r="G103" s="80"/>
      <c r="H103" s="78">
        <v>372</v>
      </c>
      <c r="I103" s="82" t="s">
        <v>50</v>
      </c>
      <c r="J103" s="137">
        <v>1484400</v>
      </c>
      <c r="K103" s="137">
        <v>-31000</v>
      </c>
      <c r="L103" s="137">
        <v>1453400</v>
      </c>
      <c r="M103" s="102">
        <f t="shared" si="11"/>
        <v>97.911614120183245</v>
      </c>
      <c r="N103" s="130"/>
      <c r="O103" s="141"/>
    </row>
    <row r="104" spans="1:19" s="76" customFormat="1" ht="12.75" customHeight="1" x14ac:dyDescent="0.2">
      <c r="A104" s="98">
        <v>1</v>
      </c>
      <c r="B104" s="99"/>
      <c r="C104" s="99"/>
      <c r="D104" s="99"/>
      <c r="E104" s="99"/>
      <c r="F104" s="73"/>
      <c r="G104" s="73"/>
      <c r="H104" s="75">
        <v>38</v>
      </c>
      <c r="I104" s="69" t="s">
        <v>184</v>
      </c>
      <c r="J104" s="95">
        <f>SUM(J105:J108)</f>
        <v>2660200</v>
      </c>
      <c r="K104" s="95">
        <f>SUM(K105:K108)</f>
        <v>218000</v>
      </c>
      <c r="L104" s="95">
        <f>SUM(L105:L108)</f>
        <v>2878200</v>
      </c>
      <c r="M104" s="102">
        <f t="shared" si="11"/>
        <v>108.19487256597249</v>
      </c>
      <c r="N104" s="130"/>
      <c r="O104" s="130"/>
    </row>
    <row r="105" spans="1:19" s="76" customFormat="1" x14ac:dyDescent="0.2">
      <c r="A105" s="98">
        <v>1</v>
      </c>
      <c r="B105" s="99"/>
      <c r="C105" s="99"/>
      <c r="D105" s="99"/>
      <c r="E105" s="99"/>
      <c r="F105" s="73"/>
      <c r="G105" s="73"/>
      <c r="H105" s="75">
        <v>381</v>
      </c>
      <c r="I105" s="69" t="s">
        <v>52</v>
      </c>
      <c r="J105" s="94">
        <v>2326200</v>
      </c>
      <c r="K105" s="94">
        <v>182000</v>
      </c>
      <c r="L105" s="94">
        <v>2508200</v>
      </c>
      <c r="M105" s="102">
        <f t="shared" si="11"/>
        <v>107.82391883758919</v>
      </c>
      <c r="N105" s="130"/>
      <c r="O105" s="130"/>
    </row>
    <row r="106" spans="1:19" s="76" customFormat="1" x14ac:dyDescent="0.2">
      <c r="A106" s="99" t="s">
        <v>472</v>
      </c>
      <c r="B106" s="99"/>
      <c r="C106" s="99"/>
      <c r="D106" s="98"/>
      <c r="E106" s="99"/>
      <c r="F106" s="73"/>
      <c r="G106" s="73"/>
      <c r="H106" s="75">
        <v>382</v>
      </c>
      <c r="I106" s="69" t="s">
        <v>53</v>
      </c>
      <c r="J106" s="94">
        <v>300000</v>
      </c>
      <c r="K106" s="94">
        <v>20000</v>
      </c>
      <c r="L106" s="94">
        <v>320000</v>
      </c>
      <c r="M106" s="102">
        <f t="shared" si="11"/>
        <v>106.66666666666667</v>
      </c>
      <c r="N106" s="130"/>
      <c r="O106" s="130"/>
    </row>
    <row r="107" spans="1:19" s="76" customFormat="1" x14ac:dyDescent="0.2">
      <c r="A107" s="99"/>
      <c r="B107" s="99"/>
      <c r="C107" s="99"/>
      <c r="D107" s="98">
        <v>4</v>
      </c>
      <c r="E107" s="99"/>
      <c r="F107" s="73"/>
      <c r="G107" s="73"/>
      <c r="H107" s="75">
        <v>383</v>
      </c>
      <c r="I107" s="69" t="s">
        <v>593</v>
      </c>
      <c r="J107" s="94">
        <v>14000</v>
      </c>
      <c r="K107" s="94">
        <v>16000</v>
      </c>
      <c r="L107" s="94">
        <v>30000</v>
      </c>
      <c r="M107" s="102">
        <f t="shared" si="11"/>
        <v>214.28571428571428</v>
      </c>
      <c r="N107" s="130"/>
      <c r="O107" s="130"/>
    </row>
    <row r="108" spans="1:19" s="100" customFormat="1" x14ac:dyDescent="0.2">
      <c r="A108" s="98">
        <v>1</v>
      </c>
      <c r="B108" s="99"/>
      <c r="C108" s="99"/>
      <c r="D108" s="99"/>
      <c r="E108" s="99"/>
      <c r="F108" s="99"/>
      <c r="G108" s="99"/>
      <c r="H108" s="138">
        <v>385</v>
      </c>
      <c r="I108" s="86" t="s">
        <v>54</v>
      </c>
      <c r="J108" s="94">
        <v>20000</v>
      </c>
      <c r="K108" s="94">
        <v>0</v>
      </c>
      <c r="L108" s="94">
        <v>20000</v>
      </c>
      <c r="M108" s="102">
        <f t="shared" si="11"/>
        <v>100</v>
      </c>
      <c r="N108" s="130"/>
      <c r="O108" s="238"/>
    </row>
    <row r="109" spans="1:19" s="76" customFormat="1" ht="15" customHeight="1" x14ac:dyDescent="0.2">
      <c r="A109" s="189"/>
      <c r="B109" s="189"/>
      <c r="C109" s="189"/>
      <c r="D109" s="189"/>
      <c r="E109" s="189"/>
      <c r="F109" s="189"/>
      <c r="G109" s="189"/>
      <c r="H109" s="185">
        <v>4</v>
      </c>
      <c r="I109" s="186" t="s">
        <v>8</v>
      </c>
      <c r="J109" s="190">
        <f>SUM(J110+J113+J119)</f>
        <v>24668750</v>
      </c>
      <c r="K109" s="190">
        <f>SUM(K110+K113+K119)</f>
        <v>-12861840</v>
      </c>
      <c r="L109" s="190">
        <f>SUM(L110+L113+L119)</f>
        <v>11806910</v>
      </c>
      <c r="M109" s="188">
        <f>AVERAGE(L109/J109)*100</f>
        <v>47.861808968837096</v>
      </c>
      <c r="N109" s="130"/>
      <c r="O109" s="130"/>
      <c r="P109" s="142"/>
      <c r="Q109" s="142"/>
      <c r="R109" s="142"/>
      <c r="S109" s="142"/>
    </row>
    <row r="110" spans="1:19" s="83" customFormat="1" ht="25.5" x14ac:dyDescent="0.2">
      <c r="A110" s="80" t="s">
        <v>472</v>
      </c>
      <c r="B110" s="80"/>
      <c r="C110" s="79"/>
      <c r="D110" s="80"/>
      <c r="E110" s="80"/>
      <c r="F110" s="80" t="s">
        <v>82</v>
      </c>
      <c r="G110" s="80"/>
      <c r="H110" s="78">
        <v>41</v>
      </c>
      <c r="I110" s="81" t="s">
        <v>172</v>
      </c>
      <c r="J110" s="97">
        <f t="shared" ref="J110" si="20">SUM(J111:J112)</f>
        <v>578750</v>
      </c>
      <c r="K110" s="97">
        <f>SUM(K111:K112)</f>
        <v>-528750</v>
      </c>
      <c r="L110" s="97">
        <f t="shared" ref="L110" si="21">SUM(L111:L112)</f>
        <v>50000</v>
      </c>
      <c r="M110" s="102">
        <f t="shared" si="11"/>
        <v>8.639308855291576</v>
      </c>
      <c r="N110" s="130"/>
      <c r="O110" s="141"/>
    </row>
    <row r="111" spans="1:19" s="76" customFormat="1" ht="15" customHeight="1" x14ac:dyDescent="0.2">
      <c r="A111" s="73" t="s">
        <v>472</v>
      </c>
      <c r="B111" s="73"/>
      <c r="C111" s="74"/>
      <c r="D111" s="73"/>
      <c r="E111" s="73"/>
      <c r="F111" s="73" t="s">
        <v>82</v>
      </c>
      <c r="G111" s="73"/>
      <c r="H111" s="75">
        <v>411</v>
      </c>
      <c r="I111" s="69" t="s">
        <v>55</v>
      </c>
      <c r="J111" s="94">
        <v>330000</v>
      </c>
      <c r="K111" s="94">
        <v>-280000</v>
      </c>
      <c r="L111" s="94">
        <v>50000</v>
      </c>
      <c r="M111" s="102">
        <f t="shared" si="11"/>
        <v>15.151515151515152</v>
      </c>
      <c r="N111" s="130"/>
      <c r="O111" s="130"/>
    </row>
    <row r="112" spans="1:19" s="76" customFormat="1" ht="15" customHeight="1" x14ac:dyDescent="0.2">
      <c r="A112" s="73" t="s">
        <v>472</v>
      </c>
      <c r="B112" s="73"/>
      <c r="C112" s="74"/>
      <c r="D112" s="99" t="s">
        <v>80</v>
      </c>
      <c r="E112" s="73"/>
      <c r="F112" s="73"/>
      <c r="G112" s="73"/>
      <c r="H112" s="75">
        <v>412</v>
      </c>
      <c r="I112" s="69" t="s">
        <v>173</v>
      </c>
      <c r="J112" s="94">
        <v>248750</v>
      </c>
      <c r="K112" s="94">
        <v>-248750</v>
      </c>
      <c r="L112" s="94">
        <v>0</v>
      </c>
      <c r="M112" s="102">
        <v>0</v>
      </c>
      <c r="N112" s="130"/>
      <c r="O112" s="130"/>
    </row>
    <row r="113" spans="1:15" s="83" customFormat="1" x14ac:dyDescent="0.2">
      <c r="A113" s="80" t="s">
        <v>472</v>
      </c>
      <c r="B113" s="80" t="s">
        <v>78</v>
      </c>
      <c r="C113" s="79">
        <v>3</v>
      </c>
      <c r="D113" s="80" t="s">
        <v>80</v>
      </c>
      <c r="E113" s="80"/>
      <c r="F113" s="80" t="s">
        <v>82</v>
      </c>
      <c r="G113" s="80" t="s">
        <v>83</v>
      </c>
      <c r="H113" s="78">
        <v>42</v>
      </c>
      <c r="I113" s="82" t="s">
        <v>56</v>
      </c>
      <c r="J113" s="97">
        <f t="shared" ref="J113" si="22">SUM(J114:J118)</f>
        <v>22150250</v>
      </c>
      <c r="K113" s="97">
        <f>SUM(K114:K118)</f>
        <v>-11981340</v>
      </c>
      <c r="L113" s="97">
        <f t="shared" ref="L113" si="23">SUM(L114:L118)</f>
        <v>10168910</v>
      </c>
      <c r="M113" s="102">
        <f t="shared" si="11"/>
        <v>45.908782067922481</v>
      </c>
      <c r="N113" s="130"/>
      <c r="O113" s="141"/>
    </row>
    <row r="114" spans="1:15" s="76" customFormat="1" x14ac:dyDescent="0.2">
      <c r="A114" s="74">
        <v>3</v>
      </c>
      <c r="B114" s="73"/>
      <c r="C114" s="74">
        <v>3</v>
      </c>
      <c r="D114" s="74">
        <v>4</v>
      </c>
      <c r="E114" s="73"/>
      <c r="F114" s="73" t="s">
        <v>82</v>
      </c>
      <c r="G114" s="74">
        <v>7</v>
      </c>
      <c r="H114" s="75">
        <v>421</v>
      </c>
      <c r="I114" s="69" t="s">
        <v>57</v>
      </c>
      <c r="J114" s="94">
        <v>20651250</v>
      </c>
      <c r="K114" s="94">
        <v>-11462500</v>
      </c>
      <c r="L114" s="94">
        <v>9188750</v>
      </c>
      <c r="M114" s="102">
        <f t="shared" si="11"/>
        <v>44.494885297500154</v>
      </c>
      <c r="N114" s="130"/>
      <c r="O114" s="130"/>
    </row>
    <row r="115" spans="1:15" s="76" customFormat="1" x14ac:dyDescent="0.2">
      <c r="A115" s="73" t="s">
        <v>472</v>
      </c>
      <c r="B115" s="73"/>
      <c r="C115" s="73"/>
      <c r="D115" s="74">
        <v>4</v>
      </c>
      <c r="E115" s="73"/>
      <c r="F115" s="73"/>
      <c r="G115" s="73"/>
      <c r="H115" s="75">
        <v>422</v>
      </c>
      <c r="I115" s="69" t="s">
        <v>58</v>
      </c>
      <c r="J115" s="94">
        <v>395000</v>
      </c>
      <c r="K115" s="94">
        <v>-142000</v>
      </c>
      <c r="L115" s="94">
        <v>253000</v>
      </c>
      <c r="M115" s="102">
        <f t="shared" si="11"/>
        <v>64.050632911392398</v>
      </c>
      <c r="N115" s="130"/>
      <c r="O115" s="130"/>
    </row>
    <row r="116" spans="1:15" s="76" customFormat="1" x14ac:dyDescent="0.2">
      <c r="A116" s="73" t="s">
        <v>472</v>
      </c>
      <c r="B116" s="73"/>
      <c r="C116" s="74"/>
      <c r="D116" s="73"/>
      <c r="E116" s="73"/>
      <c r="F116" s="73" t="s">
        <v>82</v>
      </c>
      <c r="G116" s="73"/>
      <c r="H116" s="75">
        <v>423</v>
      </c>
      <c r="I116" s="69" t="s">
        <v>59</v>
      </c>
      <c r="J116" s="94">
        <v>180000</v>
      </c>
      <c r="K116" s="94">
        <v>0</v>
      </c>
      <c r="L116" s="94">
        <v>180000</v>
      </c>
      <c r="M116" s="102">
        <v>0</v>
      </c>
      <c r="N116" s="130"/>
      <c r="O116" s="130"/>
    </row>
    <row r="117" spans="1:15" s="83" customFormat="1" x14ac:dyDescent="0.2">
      <c r="A117" s="79"/>
      <c r="B117" s="80"/>
      <c r="C117" s="80" t="s">
        <v>79</v>
      </c>
      <c r="D117" s="79">
        <v>4</v>
      </c>
      <c r="E117" s="80"/>
      <c r="F117" s="80"/>
      <c r="G117" s="80"/>
      <c r="H117" s="78">
        <v>424</v>
      </c>
      <c r="I117" s="82" t="s">
        <v>60</v>
      </c>
      <c r="J117" s="137">
        <v>110000</v>
      </c>
      <c r="K117" s="94">
        <v>-340</v>
      </c>
      <c r="L117" s="137">
        <v>109660</v>
      </c>
      <c r="M117" s="102">
        <f>AVERAGE(L117/J117)*100</f>
        <v>99.690909090909088</v>
      </c>
      <c r="N117" s="130"/>
      <c r="O117" s="141"/>
    </row>
    <row r="118" spans="1:15" s="76" customFormat="1" x14ac:dyDescent="0.2">
      <c r="A118" s="73" t="s">
        <v>472</v>
      </c>
      <c r="B118" s="73"/>
      <c r="C118" s="74"/>
      <c r="D118" s="73"/>
      <c r="E118" s="73"/>
      <c r="F118" s="73" t="s">
        <v>82</v>
      </c>
      <c r="G118" s="73"/>
      <c r="H118" s="75">
        <v>426</v>
      </c>
      <c r="I118" s="69" t="s">
        <v>61</v>
      </c>
      <c r="J118" s="94">
        <v>814000</v>
      </c>
      <c r="K118" s="94">
        <v>-376500</v>
      </c>
      <c r="L118" s="94">
        <v>437500</v>
      </c>
      <c r="M118" s="102">
        <f t="shared" si="11"/>
        <v>53.746928746928745</v>
      </c>
      <c r="N118" s="130"/>
      <c r="O118" s="130"/>
    </row>
    <row r="119" spans="1:15" s="76" customFormat="1" x14ac:dyDescent="0.2">
      <c r="A119" s="73" t="s">
        <v>472</v>
      </c>
      <c r="B119" s="73"/>
      <c r="C119" s="74"/>
      <c r="D119" s="73" t="s">
        <v>80</v>
      </c>
      <c r="E119" s="73"/>
      <c r="F119" s="73"/>
      <c r="G119" s="73" t="s">
        <v>83</v>
      </c>
      <c r="H119" s="281">
        <v>45</v>
      </c>
      <c r="I119" s="125" t="s">
        <v>512</v>
      </c>
      <c r="J119" s="94">
        <f t="shared" ref="J119:L119" si="24">SUM(J120)</f>
        <v>1939750</v>
      </c>
      <c r="K119" s="94">
        <f>SUM(K120)</f>
        <v>-351750</v>
      </c>
      <c r="L119" s="94">
        <f t="shared" si="24"/>
        <v>1588000</v>
      </c>
      <c r="M119" s="102">
        <f t="shared" si="11"/>
        <v>81.866219873695073</v>
      </c>
      <c r="N119" s="130"/>
      <c r="O119" s="130"/>
    </row>
    <row r="120" spans="1:15" s="76" customFormat="1" x14ac:dyDescent="0.2">
      <c r="A120" s="73" t="s">
        <v>472</v>
      </c>
      <c r="B120" s="73"/>
      <c r="C120" s="74"/>
      <c r="D120" s="73" t="s">
        <v>80</v>
      </c>
      <c r="E120" s="73"/>
      <c r="F120" s="73"/>
      <c r="G120" s="73" t="s">
        <v>83</v>
      </c>
      <c r="H120" s="281">
        <v>451</v>
      </c>
      <c r="I120" s="125" t="s">
        <v>513</v>
      </c>
      <c r="J120" s="94">
        <v>1939750</v>
      </c>
      <c r="K120" s="94">
        <v>-351750</v>
      </c>
      <c r="L120" s="94">
        <v>1588000</v>
      </c>
      <c r="M120" s="102">
        <f t="shared" si="11"/>
        <v>81.866219873695073</v>
      </c>
      <c r="N120" s="130"/>
      <c r="O120" s="130"/>
    </row>
    <row r="121" spans="1:15" ht="17.25" customHeight="1" x14ac:dyDescent="0.2">
      <c r="A121" s="35"/>
      <c r="B121" s="35"/>
      <c r="C121" s="35"/>
      <c r="D121" s="35"/>
      <c r="E121" s="35"/>
      <c r="F121" s="35"/>
      <c r="G121" s="35"/>
      <c r="H121" s="34"/>
      <c r="I121" s="19"/>
      <c r="J121" s="282"/>
      <c r="K121" s="282"/>
      <c r="L121" s="282"/>
      <c r="M121" s="102"/>
      <c r="N121" s="130"/>
    </row>
    <row r="122" spans="1:15" s="92" customFormat="1" ht="15" customHeight="1" x14ac:dyDescent="0.2">
      <c r="A122" s="88"/>
      <c r="B122" s="88"/>
      <c r="C122" s="88"/>
      <c r="D122" s="88"/>
      <c r="E122" s="88"/>
      <c r="F122" s="88"/>
      <c r="G122" s="88"/>
      <c r="H122" s="89" t="s">
        <v>9</v>
      </c>
      <c r="I122" s="70"/>
      <c r="J122" s="90"/>
      <c r="K122" s="90"/>
      <c r="L122" s="90"/>
      <c r="M122" s="91"/>
      <c r="O122" s="326"/>
    </row>
    <row r="123" spans="1:15" s="85" customFormat="1" ht="15" customHeight="1" x14ac:dyDescent="0.2">
      <c r="A123" s="191"/>
      <c r="B123" s="191"/>
      <c r="C123" s="191"/>
      <c r="D123" s="191"/>
      <c r="E123" s="191"/>
      <c r="F123" s="191"/>
      <c r="G123" s="191"/>
      <c r="H123" s="185">
        <v>8</v>
      </c>
      <c r="I123" s="186" t="s">
        <v>10</v>
      </c>
      <c r="J123" s="192">
        <v>8150000</v>
      </c>
      <c r="K123" s="192">
        <v>-8150000</v>
      </c>
      <c r="L123" s="192">
        <v>0</v>
      </c>
      <c r="M123" s="188">
        <f>AVERAGE(L123/J123)*100</f>
        <v>0</v>
      </c>
      <c r="O123" s="214"/>
    </row>
    <row r="124" spans="1:15" s="76" customFormat="1" x14ac:dyDescent="0.2">
      <c r="A124" s="73"/>
      <c r="B124" s="73"/>
      <c r="C124" s="73"/>
      <c r="D124" s="73"/>
      <c r="E124" s="73"/>
      <c r="F124" s="73"/>
      <c r="G124" s="74">
        <v>7</v>
      </c>
      <c r="H124" s="75">
        <v>84</v>
      </c>
      <c r="I124" s="69" t="s">
        <v>63</v>
      </c>
      <c r="J124" s="95">
        <v>8150000</v>
      </c>
      <c r="K124" s="95">
        <v>-8150000</v>
      </c>
      <c r="L124" s="95">
        <v>0</v>
      </c>
      <c r="M124" s="102">
        <f>AVERAGE(L124/J124)*100</f>
        <v>0</v>
      </c>
      <c r="O124" s="130"/>
    </row>
    <row r="125" spans="1:15" s="83" customFormat="1" ht="27" customHeight="1" x14ac:dyDescent="0.2">
      <c r="A125" s="80"/>
      <c r="B125" s="80"/>
      <c r="C125" s="80"/>
      <c r="D125" s="80"/>
      <c r="E125" s="80"/>
      <c r="F125" s="80"/>
      <c r="G125" s="79">
        <v>7</v>
      </c>
      <c r="H125" s="78">
        <v>842</v>
      </c>
      <c r="I125" s="82" t="s">
        <v>187</v>
      </c>
      <c r="J125" s="97">
        <v>8150000</v>
      </c>
      <c r="K125" s="97">
        <v>-8150000</v>
      </c>
      <c r="L125" s="97">
        <v>0</v>
      </c>
      <c r="M125" s="102">
        <f>AVERAGE(L125/J125)*100</f>
        <v>0</v>
      </c>
      <c r="O125" s="141"/>
    </row>
    <row r="126" spans="1:15" s="85" customFormat="1" ht="15" customHeight="1" x14ac:dyDescent="0.2">
      <c r="A126" s="191"/>
      <c r="B126" s="191"/>
      <c r="C126" s="191"/>
      <c r="D126" s="191"/>
      <c r="E126" s="191"/>
      <c r="F126" s="191"/>
      <c r="G126" s="191"/>
      <c r="H126" s="185">
        <v>5</v>
      </c>
      <c r="I126" s="186" t="s">
        <v>11</v>
      </c>
      <c r="J126" s="193">
        <v>0</v>
      </c>
      <c r="K126" s="193">
        <v>0</v>
      </c>
      <c r="L126" s="193">
        <v>0</v>
      </c>
      <c r="M126" s="188">
        <v>0</v>
      </c>
      <c r="O126" s="214"/>
    </row>
    <row r="127" spans="1:15" s="83" customFormat="1" ht="24.75" customHeight="1" x14ac:dyDescent="0.2">
      <c r="A127" s="79">
        <v>1</v>
      </c>
      <c r="B127" s="80"/>
      <c r="C127" s="80"/>
      <c r="D127" s="80"/>
      <c r="E127" s="80"/>
      <c r="F127" s="80"/>
      <c r="G127" s="80"/>
      <c r="H127" s="78">
        <v>54</v>
      </c>
      <c r="I127" s="82" t="s">
        <v>185</v>
      </c>
      <c r="J127" s="97">
        <v>0</v>
      </c>
      <c r="K127" s="97">
        <v>0</v>
      </c>
      <c r="L127" s="97">
        <v>0</v>
      </c>
      <c r="M127" s="102">
        <v>0</v>
      </c>
      <c r="O127" s="141"/>
    </row>
    <row r="128" spans="1:15" s="83" customFormat="1" ht="38.25" x14ac:dyDescent="0.2">
      <c r="A128" s="79">
        <v>1</v>
      </c>
      <c r="B128" s="80"/>
      <c r="C128" s="80"/>
      <c r="D128" s="80"/>
      <c r="E128" s="80"/>
      <c r="F128" s="80"/>
      <c r="G128" s="80"/>
      <c r="H128" s="78">
        <v>544</v>
      </c>
      <c r="I128" s="82" t="s">
        <v>186</v>
      </c>
      <c r="J128" s="97">
        <v>0</v>
      </c>
      <c r="K128" s="97">
        <v>0</v>
      </c>
      <c r="L128" s="97">
        <v>0</v>
      </c>
      <c r="M128" s="102">
        <v>0</v>
      </c>
      <c r="O128" s="141"/>
    </row>
    <row r="129" spans="1:15" ht="18.75" customHeight="1" x14ac:dyDescent="0.2">
      <c r="A129" s="35"/>
      <c r="B129" s="35"/>
      <c r="C129" s="35"/>
      <c r="D129" s="35"/>
      <c r="E129" s="35"/>
      <c r="F129" s="35"/>
      <c r="G129" s="35"/>
      <c r="H129" s="34"/>
      <c r="I129" s="19"/>
      <c r="J129" s="20"/>
      <c r="K129" s="20"/>
      <c r="L129" s="20"/>
      <c r="M129" s="21"/>
    </row>
    <row r="130" spans="1:15" s="92" customFormat="1" ht="15" customHeight="1" x14ac:dyDescent="0.2">
      <c r="A130" s="88"/>
      <c r="B130" s="88"/>
      <c r="C130" s="88"/>
      <c r="D130" s="88"/>
      <c r="E130" s="88"/>
      <c r="F130" s="88"/>
      <c r="G130" s="88"/>
      <c r="H130" s="89" t="s">
        <v>13</v>
      </c>
      <c r="I130" s="70"/>
      <c r="J130" s="71"/>
      <c r="K130" s="71"/>
      <c r="L130" s="71"/>
      <c r="M130" s="72"/>
      <c r="O130" s="326"/>
    </row>
    <row r="131" spans="1:15" s="85" customFormat="1" ht="15" customHeight="1" x14ac:dyDescent="0.2">
      <c r="A131" s="191"/>
      <c r="B131" s="191"/>
      <c r="C131" s="191"/>
      <c r="D131" s="191"/>
      <c r="E131" s="191"/>
      <c r="F131" s="191"/>
      <c r="G131" s="191"/>
      <c r="H131" s="185">
        <v>9</v>
      </c>
      <c r="I131" s="186" t="s">
        <v>14</v>
      </c>
      <c r="J131" s="187">
        <v>5682131</v>
      </c>
      <c r="K131" s="187">
        <v>0</v>
      </c>
      <c r="L131" s="187">
        <v>5682131</v>
      </c>
      <c r="M131" s="188">
        <f>AVERAGE(L131/J131)*100</f>
        <v>100</v>
      </c>
      <c r="O131" s="214"/>
    </row>
    <row r="132" spans="1:15" s="76" customFormat="1" x14ac:dyDescent="0.2">
      <c r="A132" s="73"/>
      <c r="B132" s="73"/>
      <c r="C132" s="73"/>
      <c r="D132" s="73"/>
      <c r="E132" s="73"/>
      <c r="F132" s="73"/>
      <c r="G132" s="73"/>
      <c r="H132" s="75">
        <v>92</v>
      </c>
      <c r="I132" s="69" t="s">
        <v>64</v>
      </c>
      <c r="J132" s="101">
        <v>5682131</v>
      </c>
      <c r="K132" s="96">
        <v>0</v>
      </c>
      <c r="L132" s="101">
        <v>5682131</v>
      </c>
      <c r="M132" s="102">
        <f t="shared" ref="M132:M133" si="25">AVERAGE(L132/J132)*100</f>
        <v>100</v>
      </c>
      <c r="O132" s="130"/>
    </row>
    <row r="133" spans="1:15" s="76" customFormat="1" x14ac:dyDescent="0.2">
      <c r="A133" s="73"/>
      <c r="B133" s="73"/>
      <c r="C133" s="73"/>
      <c r="D133" s="73"/>
      <c r="E133" s="73"/>
      <c r="F133" s="73"/>
      <c r="G133" s="73"/>
      <c r="H133" s="75">
        <v>922</v>
      </c>
      <c r="I133" s="69" t="s">
        <v>65</v>
      </c>
      <c r="J133" s="101">
        <v>5682131</v>
      </c>
      <c r="K133" s="96">
        <v>0</v>
      </c>
      <c r="L133" s="101">
        <v>5682131</v>
      </c>
      <c r="M133" s="102">
        <f t="shared" si="25"/>
        <v>100</v>
      </c>
      <c r="O133" s="130"/>
    </row>
    <row r="134" spans="1:15" s="33" customFormat="1" x14ac:dyDescent="0.2">
      <c r="A134" s="36"/>
      <c r="B134" s="36"/>
      <c r="C134" s="36"/>
      <c r="D134" s="36"/>
      <c r="E134" s="36"/>
      <c r="F134" s="36"/>
      <c r="G134" s="36"/>
      <c r="H134" s="37"/>
      <c r="J134" s="23"/>
      <c r="K134" s="23"/>
      <c r="L134" s="23"/>
      <c r="M134" s="38"/>
      <c r="O134" s="140"/>
    </row>
    <row r="135" spans="1:15" s="33" customFormat="1" x14ac:dyDescent="0.2">
      <c r="A135" s="32"/>
      <c r="B135" s="32"/>
      <c r="C135" s="32"/>
      <c r="D135" s="32"/>
      <c r="E135" s="32"/>
      <c r="F135" s="32"/>
      <c r="G135" s="39"/>
      <c r="H135" s="37"/>
      <c r="J135" s="23"/>
      <c r="K135" s="23"/>
      <c r="L135" s="23"/>
      <c r="M135" s="38"/>
      <c r="O135" s="140"/>
    </row>
    <row r="136" spans="1:15" ht="12.75" customHeight="1" x14ac:dyDescent="0.2">
      <c r="E136" s="202"/>
      <c r="F136" s="202"/>
      <c r="G136" s="202" t="s">
        <v>19</v>
      </c>
      <c r="H136" s="202"/>
      <c r="I136" s="202"/>
    </row>
    <row r="137" spans="1:15" x14ac:dyDescent="0.2">
      <c r="B137" s="40"/>
      <c r="C137" s="40"/>
      <c r="D137" s="40"/>
      <c r="E137" s="40"/>
      <c r="F137" s="40"/>
      <c r="G137" s="194">
        <v>1</v>
      </c>
      <c r="H137" s="41" t="s">
        <v>66</v>
      </c>
      <c r="I137" s="42"/>
      <c r="M137"/>
    </row>
    <row r="138" spans="1:15" x14ac:dyDescent="0.2">
      <c r="B138" s="40"/>
      <c r="C138" s="40"/>
      <c r="D138" s="40"/>
      <c r="E138" s="40"/>
      <c r="F138" s="40"/>
      <c r="G138" s="194">
        <v>2</v>
      </c>
      <c r="H138" s="41" t="s">
        <v>67</v>
      </c>
      <c r="I138" s="42"/>
    </row>
    <row r="139" spans="1:15" x14ac:dyDescent="0.2">
      <c r="B139" s="40"/>
      <c r="C139" s="40"/>
      <c r="D139" s="40"/>
      <c r="E139" s="40"/>
      <c r="F139" s="40"/>
      <c r="G139" s="194">
        <v>3</v>
      </c>
      <c r="H139" s="41" t="s">
        <v>68</v>
      </c>
      <c r="I139" s="42"/>
    </row>
    <row r="140" spans="1:15" x14ac:dyDescent="0.2">
      <c r="B140" s="40"/>
      <c r="C140" s="40"/>
      <c r="D140" s="40"/>
      <c r="E140" s="40"/>
      <c r="F140" s="40"/>
      <c r="G140" s="194">
        <v>4</v>
      </c>
      <c r="H140" s="41" t="s">
        <v>69</v>
      </c>
      <c r="I140" s="42"/>
    </row>
    <row r="141" spans="1:15" x14ac:dyDescent="0.2">
      <c r="B141" s="40"/>
      <c r="C141" s="40"/>
      <c r="D141" s="40"/>
      <c r="E141" s="40"/>
      <c r="F141" s="40"/>
      <c r="G141" s="194">
        <v>5</v>
      </c>
      <c r="H141" s="41" t="s">
        <v>70</v>
      </c>
      <c r="I141" s="42"/>
    </row>
    <row r="142" spans="1:15" x14ac:dyDescent="0.2">
      <c r="B142" s="40"/>
      <c r="C142" s="40"/>
      <c r="D142" s="40"/>
      <c r="E142" s="40"/>
      <c r="F142" s="40"/>
      <c r="G142" s="194">
        <v>6</v>
      </c>
      <c r="H142" s="41" t="s">
        <v>71</v>
      </c>
      <c r="I142" s="42"/>
    </row>
    <row r="143" spans="1:15" x14ac:dyDescent="0.2">
      <c r="B143" s="40"/>
      <c r="C143" s="40"/>
      <c r="D143" s="40"/>
      <c r="E143" s="40"/>
      <c r="F143" s="40"/>
      <c r="G143" s="194">
        <v>7</v>
      </c>
      <c r="H143" s="41" t="s">
        <v>72</v>
      </c>
      <c r="I143" s="42"/>
    </row>
    <row r="144" spans="1:15" s="199" customFormat="1" ht="17.25" customHeight="1" x14ac:dyDescent="0.2">
      <c r="A144" s="200"/>
      <c r="B144" s="201"/>
      <c r="C144" s="201"/>
      <c r="D144" s="201"/>
      <c r="E144" s="203"/>
      <c r="F144" s="203"/>
      <c r="G144" s="345" t="s">
        <v>469</v>
      </c>
      <c r="H144" s="345"/>
      <c r="I144" s="345"/>
      <c r="J144" s="197"/>
      <c r="K144" s="197"/>
      <c r="L144" s="197"/>
      <c r="M144" s="198"/>
      <c r="O144" s="325"/>
    </row>
    <row r="145" spans="8:9" x14ac:dyDescent="0.2">
      <c r="H145" s="2"/>
      <c r="I145" s="2"/>
    </row>
  </sheetData>
  <mergeCells count="17">
    <mergeCell ref="A45:G45"/>
    <mergeCell ref="G144:I144"/>
    <mergeCell ref="O53:P53"/>
    <mergeCell ref="A42:N42"/>
    <mergeCell ref="A40:N40"/>
    <mergeCell ref="H24:M24"/>
    <mergeCell ref="H29:M29"/>
    <mergeCell ref="H33:M33"/>
    <mergeCell ref="H36:M36"/>
    <mergeCell ref="K43:L43"/>
    <mergeCell ref="B3:P3"/>
    <mergeCell ref="B5:P5"/>
    <mergeCell ref="A9:N9"/>
    <mergeCell ref="B7:N7"/>
    <mergeCell ref="H21:I21"/>
    <mergeCell ref="H18:I18"/>
    <mergeCell ref="H15:M15"/>
  </mergeCells>
  <pageMargins left="0.23622047244094491" right="0.23622047244094491" top="0.19685039370078741" bottom="0.19685039370078741" header="0.31496062992125984" footer="0.31496062992125984"/>
  <pageSetup paperSize="9" scale="85" fitToHeight="0" orientation="landscape" r:id="rId1"/>
  <headerFooter alignWithMargins="0">
    <oddFooter>&amp;R&amp;P</oddFooter>
  </headerFooter>
  <rowBreaks count="3" manualBreakCount="3">
    <brk id="35" max="15" man="1"/>
    <brk id="75" max="15" man="1"/>
    <brk id="119" max="15" man="1"/>
  </rowBreaks>
  <ignoredErrors>
    <ignoredError sqref="K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5"/>
  <sheetViews>
    <sheetView tabSelected="1" topLeftCell="A611" zoomScale="115" zoomScaleNormal="115" zoomScaleSheetLayoutView="85" workbookViewId="0">
      <selection activeCell="M644" sqref="M644"/>
    </sheetView>
  </sheetViews>
  <sheetFormatPr defaultRowHeight="12.75" x14ac:dyDescent="0.2"/>
  <cols>
    <col min="1" max="7" width="2" style="46" customWidth="1"/>
    <col min="8" max="8" width="10.85546875" style="46" customWidth="1"/>
    <col min="9" max="9" width="10" style="47" customWidth="1"/>
    <col min="10" max="10" width="79.28515625" style="47" customWidth="1"/>
    <col min="11" max="11" width="11.7109375" style="61" customWidth="1"/>
    <col min="12" max="12" width="14.140625" style="47" customWidth="1"/>
    <col min="13" max="13" width="11.7109375" style="47" customWidth="1"/>
    <col min="14" max="14" width="7.7109375" style="47" customWidth="1"/>
    <col min="15" max="15" width="13.7109375" style="239" customWidth="1"/>
    <col min="16" max="16" width="9.140625" style="47"/>
    <col min="17" max="17" width="9.140625" style="46"/>
    <col min="18" max="18" width="9.85546875" style="304" customWidth="1"/>
    <col min="19" max="19" width="10.140625" style="304" bestFit="1" customWidth="1"/>
    <col min="20" max="16384" width="9.140625" style="47"/>
  </cols>
  <sheetData>
    <row r="1" spans="1:19" s="45" customFormat="1" x14ac:dyDescent="0.2">
      <c r="A1" s="44"/>
      <c r="B1" s="44"/>
      <c r="C1" s="44"/>
      <c r="D1" s="44"/>
      <c r="E1" s="44"/>
      <c r="F1" s="44"/>
      <c r="G1" s="44"/>
      <c r="H1" s="44"/>
      <c r="K1" s="219"/>
      <c r="O1" s="239"/>
      <c r="Q1" s="44"/>
      <c r="R1" s="304"/>
      <c r="S1" s="304"/>
    </row>
    <row r="2" spans="1:19" s="45" customFormat="1" ht="12.75" customHeight="1" x14ac:dyDescent="0.2">
      <c r="A2" s="336" t="s">
        <v>73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239"/>
      <c r="Q2" s="44"/>
      <c r="R2" s="304"/>
      <c r="S2" s="304"/>
    </row>
    <row r="3" spans="1:19" ht="33" customHeight="1" x14ac:dyDescent="0.2">
      <c r="C3" s="334" t="s">
        <v>623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9" ht="15" x14ac:dyDescent="0.2">
      <c r="C4" s="48"/>
      <c r="D4" s="49"/>
      <c r="E4" s="49"/>
      <c r="F4" s="49"/>
      <c r="G4" s="49"/>
      <c r="H4" s="49"/>
      <c r="I4" s="49"/>
      <c r="J4" s="49"/>
      <c r="Q4" s="299"/>
      <c r="R4" s="308"/>
    </row>
    <row r="5" spans="1:19" s="51" customFormat="1" ht="21" customHeight="1" x14ac:dyDescent="0.4">
      <c r="A5" s="50"/>
      <c r="B5" s="50"/>
      <c r="D5" s="50"/>
      <c r="E5" s="50"/>
      <c r="F5" s="50"/>
      <c r="G5" s="50"/>
      <c r="H5" s="50"/>
      <c r="I5" s="52" t="s">
        <v>74</v>
      </c>
      <c r="K5" s="220"/>
      <c r="O5" s="240"/>
      <c r="Q5" s="310"/>
      <c r="R5" s="311"/>
      <c r="S5" s="305"/>
    </row>
    <row r="6" spans="1:19" x14ac:dyDescent="0.2">
      <c r="J6" s="46"/>
      <c r="Q6" s="299"/>
      <c r="R6" s="308"/>
    </row>
    <row r="7" spans="1:19" ht="22.5" x14ac:dyDescent="0.2">
      <c r="A7" s="349" t="s">
        <v>75</v>
      </c>
      <c r="B7" s="350"/>
      <c r="C7" s="350"/>
      <c r="D7" s="350"/>
      <c r="E7" s="350"/>
      <c r="F7" s="350"/>
      <c r="G7" s="351"/>
      <c r="H7" s="53" t="s">
        <v>75</v>
      </c>
      <c r="I7" s="175" t="s">
        <v>468</v>
      </c>
      <c r="J7" s="54"/>
      <c r="K7" s="209" t="s">
        <v>2</v>
      </c>
      <c r="L7" s="209" t="s">
        <v>568</v>
      </c>
      <c r="M7" s="209" t="s">
        <v>569</v>
      </c>
      <c r="N7" s="209" t="s">
        <v>3</v>
      </c>
      <c r="Q7" s="312"/>
      <c r="R7" s="307"/>
    </row>
    <row r="8" spans="1:19" ht="15.75" customHeight="1" x14ac:dyDescent="0.2">
      <c r="A8" s="349" t="s">
        <v>76</v>
      </c>
      <c r="B8" s="350"/>
      <c r="C8" s="350"/>
      <c r="D8" s="350"/>
      <c r="E8" s="350"/>
      <c r="F8" s="350"/>
      <c r="G8" s="351"/>
      <c r="H8" s="352" t="s">
        <v>522</v>
      </c>
      <c r="I8" s="158" t="s">
        <v>77</v>
      </c>
      <c r="J8" s="54"/>
      <c r="K8" s="221" t="s">
        <v>479</v>
      </c>
      <c r="L8" s="210"/>
      <c r="M8" s="210" t="s">
        <v>479</v>
      </c>
      <c r="N8" s="228" t="s">
        <v>607</v>
      </c>
      <c r="Q8" s="312"/>
      <c r="R8" s="307"/>
    </row>
    <row r="9" spans="1:19" ht="24" customHeight="1" x14ac:dyDescent="0.2">
      <c r="A9" s="160">
        <v>1</v>
      </c>
      <c r="B9" s="160" t="s">
        <v>78</v>
      </c>
      <c r="C9" s="160" t="s">
        <v>79</v>
      </c>
      <c r="D9" s="160" t="s">
        <v>80</v>
      </c>
      <c r="E9" s="160" t="s">
        <v>81</v>
      </c>
      <c r="F9" s="160" t="s">
        <v>82</v>
      </c>
      <c r="G9" s="160" t="s">
        <v>83</v>
      </c>
      <c r="H9" s="353"/>
      <c r="I9" s="159" t="s">
        <v>84</v>
      </c>
      <c r="J9" s="54" t="s">
        <v>85</v>
      </c>
      <c r="K9" s="222">
        <v>1</v>
      </c>
      <c r="L9" s="229">
        <v>2</v>
      </c>
      <c r="M9" s="229">
        <v>3</v>
      </c>
      <c r="N9" s="143" t="s">
        <v>570</v>
      </c>
      <c r="P9" s="251"/>
      <c r="Q9" s="312"/>
      <c r="R9" s="307"/>
    </row>
    <row r="10" spans="1:19" x14ac:dyDescent="0.2">
      <c r="A10" s="55"/>
      <c r="B10" s="55"/>
      <c r="C10" s="55"/>
      <c r="D10" s="55"/>
      <c r="E10" s="55"/>
      <c r="F10" s="55"/>
      <c r="G10" s="55"/>
      <c r="H10" s="56"/>
      <c r="I10" s="56"/>
      <c r="J10" s="57"/>
      <c r="K10" s="57"/>
      <c r="L10" s="230"/>
      <c r="M10" s="230"/>
      <c r="N10" s="231"/>
      <c r="Q10" s="312"/>
      <c r="R10" s="307"/>
    </row>
    <row r="11" spans="1:19" s="104" customFormat="1" x14ac:dyDescent="0.2">
      <c r="A11" s="144"/>
      <c r="B11" s="144"/>
      <c r="C11" s="144"/>
      <c r="D11" s="144"/>
      <c r="E11" s="144"/>
      <c r="F11" s="144"/>
      <c r="G11" s="144"/>
      <c r="H11" s="145"/>
      <c r="I11" s="146" t="s">
        <v>86</v>
      </c>
      <c r="J11" s="147"/>
      <c r="K11" s="147">
        <f>SUM(K12+K35)</f>
        <v>1912200</v>
      </c>
      <c r="L11" s="147">
        <f t="shared" ref="L11:M11" si="0">SUM(L12+L35)</f>
        <v>495000</v>
      </c>
      <c r="M11" s="147">
        <f t="shared" si="0"/>
        <v>2407200</v>
      </c>
      <c r="N11" s="255">
        <f>AVERAGE(M11/K11)*100</f>
        <v>125.88641355506746</v>
      </c>
      <c r="O11" s="234"/>
      <c r="Q11" s="312"/>
      <c r="R11" s="307"/>
      <c r="S11" s="301"/>
    </row>
    <row r="12" spans="1:19" s="104" customFormat="1" x14ac:dyDescent="0.2">
      <c r="A12" s="144"/>
      <c r="B12" s="144"/>
      <c r="C12" s="144"/>
      <c r="D12" s="144"/>
      <c r="E12" s="144"/>
      <c r="F12" s="144"/>
      <c r="G12" s="144"/>
      <c r="H12" s="145"/>
      <c r="I12" s="148" t="s">
        <v>188</v>
      </c>
      <c r="J12" s="147"/>
      <c r="K12" s="147">
        <f t="shared" ref="K12" si="1">SUM(K15+K22+K29)</f>
        <v>651200</v>
      </c>
      <c r="L12" s="147">
        <f t="shared" ref="L12:M12" si="2">SUM(L15+L22+L29)</f>
        <v>-35000</v>
      </c>
      <c r="M12" s="147">
        <f t="shared" si="2"/>
        <v>616200</v>
      </c>
      <c r="N12" s="255">
        <f t="shared" ref="N12:N14" si="3">AVERAGE(M12/K12)*100</f>
        <v>94.625307125307117</v>
      </c>
      <c r="O12" s="234"/>
      <c r="Q12" s="312"/>
      <c r="R12" s="307"/>
      <c r="S12" s="301"/>
    </row>
    <row r="13" spans="1:19" s="104" customFormat="1" x14ac:dyDescent="0.2">
      <c r="A13" s="144"/>
      <c r="B13" s="144"/>
      <c r="C13" s="144"/>
      <c r="D13" s="144"/>
      <c r="E13" s="144"/>
      <c r="F13" s="144"/>
      <c r="G13" s="144"/>
      <c r="H13" s="145" t="s">
        <v>87</v>
      </c>
      <c r="I13" s="148" t="s">
        <v>234</v>
      </c>
      <c r="J13" s="147"/>
      <c r="K13" s="147">
        <f>SUM(K16+K19+K30)</f>
        <v>555000</v>
      </c>
      <c r="L13" s="147">
        <f t="shared" ref="L13:M13" si="4">SUM(L16+L19+L30)</f>
        <v>-35000</v>
      </c>
      <c r="M13" s="147">
        <f t="shared" si="4"/>
        <v>520000</v>
      </c>
      <c r="N13" s="255">
        <f t="shared" si="3"/>
        <v>93.693693693693689</v>
      </c>
      <c r="O13" s="234"/>
      <c r="Q13" s="312"/>
      <c r="R13" s="307"/>
      <c r="S13" s="301"/>
    </row>
    <row r="14" spans="1:19" s="77" customFormat="1" x14ac:dyDescent="0.2">
      <c r="A14" s="144"/>
      <c r="B14" s="144"/>
      <c r="C14" s="144"/>
      <c r="D14" s="144"/>
      <c r="E14" s="144"/>
      <c r="F14" s="144"/>
      <c r="G14" s="144"/>
      <c r="H14" s="176" t="s">
        <v>145</v>
      </c>
      <c r="I14" s="148" t="s">
        <v>302</v>
      </c>
      <c r="J14" s="147"/>
      <c r="K14" s="147">
        <f>SUM(K23+K26)</f>
        <v>96200</v>
      </c>
      <c r="L14" s="147">
        <f t="shared" ref="L14:M14" si="5">SUM(L23+L26)</f>
        <v>0</v>
      </c>
      <c r="M14" s="147">
        <f t="shared" si="5"/>
        <v>96200</v>
      </c>
      <c r="N14" s="255">
        <f t="shared" si="3"/>
        <v>100</v>
      </c>
      <c r="O14" s="236"/>
      <c r="S14" s="302"/>
    </row>
    <row r="15" spans="1:19" s="109" customFormat="1" ht="25.5" x14ac:dyDescent="0.2">
      <c r="A15" s="153">
        <v>1</v>
      </c>
      <c r="B15" s="153"/>
      <c r="C15" s="153"/>
      <c r="D15" s="153"/>
      <c r="E15" s="153" t="s">
        <v>88</v>
      </c>
      <c r="F15" s="153" t="s">
        <v>88</v>
      </c>
      <c r="G15" s="153" t="s">
        <v>88</v>
      </c>
      <c r="H15" s="154"/>
      <c r="I15" s="155" t="s">
        <v>89</v>
      </c>
      <c r="J15" s="156" t="s">
        <v>189</v>
      </c>
      <c r="K15" s="157">
        <f>SUM(K16+K19)</f>
        <v>355000</v>
      </c>
      <c r="L15" s="157">
        <f t="shared" ref="L15:M15" si="6">SUM(L16+L19)</f>
        <v>0</v>
      </c>
      <c r="M15" s="157">
        <f t="shared" si="6"/>
        <v>355000</v>
      </c>
      <c r="N15" s="256">
        <f>AVERAGE(M15/K15)*100</f>
        <v>100</v>
      </c>
      <c r="O15" s="241"/>
      <c r="Q15" s="248"/>
      <c r="R15" s="302"/>
      <c r="S15" s="306"/>
    </row>
    <row r="16" spans="1:19" s="77" customFormat="1" x14ac:dyDescent="0.2">
      <c r="A16" s="149">
        <v>1</v>
      </c>
      <c r="B16" s="149"/>
      <c r="C16" s="149"/>
      <c r="D16" s="149"/>
      <c r="E16" s="149" t="s">
        <v>88</v>
      </c>
      <c r="F16" s="149" t="s">
        <v>88</v>
      </c>
      <c r="G16" s="149" t="s">
        <v>88</v>
      </c>
      <c r="H16" s="150" t="s">
        <v>90</v>
      </c>
      <c r="I16" s="150" t="s">
        <v>91</v>
      </c>
      <c r="J16" s="151" t="s">
        <v>190</v>
      </c>
      <c r="K16" s="152">
        <f>SUM(K17)</f>
        <v>296000</v>
      </c>
      <c r="L16" s="152">
        <f>SUM(L17)</f>
        <v>0</v>
      </c>
      <c r="M16" s="152">
        <f>SUM(M17)</f>
        <v>296000</v>
      </c>
      <c r="N16" s="257">
        <f>AVERAGE(M16/K16)*100</f>
        <v>100</v>
      </c>
      <c r="O16" s="236"/>
      <c r="Q16" s="248"/>
      <c r="R16" s="302"/>
      <c r="S16" s="302"/>
    </row>
    <row r="17" spans="1:19" s="77" customFormat="1" x14ac:dyDescent="0.2">
      <c r="A17" s="110"/>
      <c r="B17" s="110"/>
      <c r="C17" s="110"/>
      <c r="D17" s="110"/>
      <c r="E17" s="110" t="s">
        <v>62</v>
      </c>
      <c r="F17" s="110" t="s">
        <v>62</v>
      </c>
      <c r="G17" s="110" t="s">
        <v>62</v>
      </c>
      <c r="H17" s="111"/>
      <c r="I17" s="120">
        <v>32</v>
      </c>
      <c r="J17" s="120" t="s">
        <v>39</v>
      </c>
      <c r="K17" s="112">
        <f>SUM(K18)</f>
        <v>296000</v>
      </c>
      <c r="L17" s="112">
        <v>0</v>
      </c>
      <c r="M17" s="112">
        <f>SUM(M18)</f>
        <v>296000</v>
      </c>
      <c r="N17" s="258">
        <f>AVERAGE(M17/K17*100)</f>
        <v>100</v>
      </c>
      <c r="O17" s="236"/>
      <c r="Q17" s="248"/>
      <c r="R17" s="302"/>
      <c r="S17" s="302"/>
    </row>
    <row r="18" spans="1:19" s="77" customFormat="1" x14ac:dyDescent="0.2">
      <c r="A18" s="110">
        <v>1</v>
      </c>
      <c r="B18" s="110"/>
      <c r="C18" s="110"/>
      <c r="D18" s="110"/>
      <c r="E18" s="110" t="s">
        <v>62</v>
      </c>
      <c r="F18" s="110" t="s">
        <v>62</v>
      </c>
      <c r="G18" s="110" t="s">
        <v>62</v>
      </c>
      <c r="H18" s="111"/>
      <c r="I18" s="120">
        <v>329</v>
      </c>
      <c r="J18" s="118" t="s">
        <v>44</v>
      </c>
      <c r="K18" s="113">
        <v>296000</v>
      </c>
      <c r="L18" s="113">
        <v>0</v>
      </c>
      <c r="M18" s="113">
        <v>296000</v>
      </c>
      <c r="N18" s="258">
        <f>AVERAGE(M18/K18*100)</f>
        <v>100</v>
      </c>
      <c r="O18" s="236"/>
      <c r="S18" s="302"/>
    </row>
    <row r="19" spans="1:19" s="104" customFormat="1" x14ac:dyDescent="0.2">
      <c r="A19" s="149">
        <v>1</v>
      </c>
      <c r="B19" s="149"/>
      <c r="C19" s="149"/>
      <c r="D19" s="149"/>
      <c r="E19" s="149" t="s">
        <v>88</v>
      </c>
      <c r="F19" s="149" t="s">
        <v>88</v>
      </c>
      <c r="G19" s="149" t="s">
        <v>88</v>
      </c>
      <c r="H19" s="150" t="s">
        <v>90</v>
      </c>
      <c r="I19" s="150" t="s">
        <v>92</v>
      </c>
      <c r="J19" s="151" t="s">
        <v>191</v>
      </c>
      <c r="K19" s="152">
        <f>SUM(K20)</f>
        <v>59000</v>
      </c>
      <c r="L19" s="152">
        <f t="shared" ref="L19" si="7">SUM(L20)</f>
        <v>0</v>
      </c>
      <c r="M19" s="152">
        <f>SUM(M20)</f>
        <v>59000</v>
      </c>
      <c r="N19" s="257">
        <f>AVERAGE(M19/K19)*100</f>
        <v>100</v>
      </c>
      <c r="O19" s="234"/>
      <c r="Q19" s="248"/>
      <c r="R19" s="302"/>
      <c r="S19" s="301"/>
    </row>
    <row r="20" spans="1:19" s="77" customFormat="1" x14ac:dyDescent="0.2">
      <c r="A20" s="110"/>
      <c r="B20" s="110"/>
      <c r="C20" s="110"/>
      <c r="D20" s="110"/>
      <c r="E20" s="110" t="s">
        <v>62</v>
      </c>
      <c r="F20" s="110" t="s">
        <v>62</v>
      </c>
      <c r="G20" s="110" t="s">
        <v>62</v>
      </c>
      <c r="H20" s="114"/>
      <c r="I20" s="120">
        <v>32</v>
      </c>
      <c r="J20" s="120" t="s">
        <v>39</v>
      </c>
      <c r="K20" s="112">
        <f>SUM(K21)</f>
        <v>59000</v>
      </c>
      <c r="L20" s="112">
        <v>0</v>
      </c>
      <c r="M20" s="112">
        <f>SUM(M21)</f>
        <v>59000</v>
      </c>
      <c r="N20" s="258">
        <f>AVERAGE(M20/K20*100)</f>
        <v>100</v>
      </c>
      <c r="O20" s="236"/>
      <c r="Q20" s="248"/>
      <c r="R20" s="302"/>
      <c r="S20" s="302"/>
    </row>
    <row r="21" spans="1:19" s="77" customFormat="1" x14ac:dyDescent="0.2">
      <c r="A21" s="110">
        <v>1</v>
      </c>
      <c r="B21" s="110"/>
      <c r="C21" s="110"/>
      <c r="D21" s="110"/>
      <c r="E21" s="110" t="s">
        <v>62</v>
      </c>
      <c r="F21" s="110" t="s">
        <v>62</v>
      </c>
      <c r="G21" s="110" t="s">
        <v>62</v>
      </c>
      <c r="H21" s="111"/>
      <c r="I21" s="120">
        <v>329</v>
      </c>
      <c r="J21" s="118" t="s">
        <v>44</v>
      </c>
      <c r="K21" s="113">
        <v>59000</v>
      </c>
      <c r="L21" s="113">
        <v>0</v>
      </c>
      <c r="M21" s="113">
        <v>59000</v>
      </c>
      <c r="N21" s="258">
        <f>AVERAGE(M21/K21*100)</f>
        <v>100</v>
      </c>
      <c r="O21" s="236"/>
      <c r="Q21" s="248"/>
      <c r="R21" s="302"/>
      <c r="S21" s="302"/>
    </row>
    <row r="22" spans="1:19" s="104" customFormat="1" ht="12.75" customHeight="1" x14ac:dyDescent="0.2">
      <c r="A22" s="167">
        <v>1</v>
      </c>
      <c r="B22" s="167"/>
      <c r="C22" s="167"/>
      <c r="D22" s="167"/>
      <c r="E22" s="167" t="s">
        <v>88</v>
      </c>
      <c r="F22" s="167" t="s">
        <v>88</v>
      </c>
      <c r="G22" s="167" t="s">
        <v>88</v>
      </c>
      <c r="H22" s="168"/>
      <c r="I22" s="169" t="s">
        <v>95</v>
      </c>
      <c r="J22" s="170" t="s">
        <v>295</v>
      </c>
      <c r="K22" s="171">
        <f>SUM(K23+K26)</f>
        <v>96200</v>
      </c>
      <c r="L22" s="171">
        <f t="shared" ref="L22:M22" si="8">SUM(L23+L26)</f>
        <v>0</v>
      </c>
      <c r="M22" s="171">
        <f t="shared" si="8"/>
        <v>96200</v>
      </c>
      <c r="N22" s="256">
        <f>AVERAGE(M22/K22)*100</f>
        <v>100</v>
      </c>
      <c r="O22" s="234"/>
      <c r="Q22" s="248"/>
      <c r="R22" s="302"/>
      <c r="S22" s="301"/>
    </row>
    <row r="23" spans="1:19" s="104" customFormat="1" x14ac:dyDescent="0.2">
      <c r="A23" s="149">
        <v>1</v>
      </c>
      <c r="B23" s="149"/>
      <c r="C23" s="149"/>
      <c r="D23" s="149"/>
      <c r="E23" s="149" t="s">
        <v>88</v>
      </c>
      <c r="F23" s="149" t="s">
        <v>88</v>
      </c>
      <c r="G23" s="149" t="s">
        <v>88</v>
      </c>
      <c r="H23" s="161" t="s">
        <v>542</v>
      </c>
      <c r="I23" s="150" t="s">
        <v>96</v>
      </c>
      <c r="J23" s="151" t="s">
        <v>192</v>
      </c>
      <c r="K23" s="152">
        <f>SUM(K24)</f>
        <v>91200</v>
      </c>
      <c r="L23" s="152">
        <f t="shared" ref="L23" si="9">SUM(L24)</f>
        <v>0</v>
      </c>
      <c r="M23" s="152">
        <f>SUM(M24)</f>
        <v>91200</v>
      </c>
      <c r="N23" s="257">
        <f>AVERAGE(M23/K23)*100</f>
        <v>100</v>
      </c>
      <c r="O23" s="234"/>
      <c r="Q23" s="77"/>
      <c r="R23" s="77"/>
      <c r="S23" s="301"/>
    </row>
    <row r="24" spans="1:19" s="77" customFormat="1" x14ac:dyDescent="0.2">
      <c r="A24" s="110"/>
      <c r="B24" s="110"/>
      <c r="C24" s="110"/>
      <c r="D24" s="110"/>
      <c r="E24" s="110"/>
      <c r="F24" s="110"/>
      <c r="G24" s="110" t="s">
        <v>62</v>
      </c>
      <c r="H24" s="111"/>
      <c r="I24" s="120">
        <v>38</v>
      </c>
      <c r="J24" s="120" t="s">
        <v>51</v>
      </c>
      <c r="K24" s="112">
        <f>SUM(K25)</f>
        <v>91200</v>
      </c>
      <c r="L24" s="112">
        <f>SUM(L25)</f>
        <v>0</v>
      </c>
      <c r="M24" s="112">
        <f>SUM(M25)</f>
        <v>91200</v>
      </c>
      <c r="N24" s="258">
        <f>AVERAGE(M24/K24*100)</f>
        <v>100</v>
      </c>
      <c r="O24" s="236"/>
      <c r="Q24" s="248"/>
      <c r="R24" s="302"/>
      <c r="S24" s="302"/>
    </row>
    <row r="25" spans="1:19" s="77" customFormat="1" x14ac:dyDescent="0.2">
      <c r="A25" s="110">
        <v>1</v>
      </c>
      <c r="B25" s="110"/>
      <c r="C25" s="110"/>
      <c r="D25" s="110"/>
      <c r="E25" s="110" t="s">
        <v>62</v>
      </c>
      <c r="F25" s="110" t="s">
        <v>62</v>
      </c>
      <c r="G25" s="110" t="s">
        <v>62</v>
      </c>
      <c r="H25" s="111"/>
      <c r="I25" s="120">
        <v>381</v>
      </c>
      <c r="J25" s="118" t="s">
        <v>52</v>
      </c>
      <c r="K25" s="113">
        <v>91200</v>
      </c>
      <c r="L25" s="113">
        <f>M25-K25</f>
        <v>0</v>
      </c>
      <c r="M25" s="113">
        <v>91200</v>
      </c>
      <c r="N25" s="258">
        <f>AVERAGE(M25/K25*100)</f>
        <v>100</v>
      </c>
      <c r="O25" s="236"/>
      <c r="S25" s="302"/>
    </row>
    <row r="26" spans="1:19" s="77" customFormat="1" x14ac:dyDescent="0.2">
      <c r="A26" s="149">
        <v>1</v>
      </c>
      <c r="B26" s="149"/>
      <c r="C26" s="149"/>
      <c r="D26" s="149"/>
      <c r="E26" s="149" t="s">
        <v>88</v>
      </c>
      <c r="F26" s="149" t="s">
        <v>88</v>
      </c>
      <c r="G26" s="149" t="s">
        <v>88</v>
      </c>
      <c r="H26" s="161" t="s">
        <v>542</v>
      </c>
      <c r="I26" s="150" t="s">
        <v>97</v>
      </c>
      <c r="J26" s="151" t="s">
        <v>193</v>
      </c>
      <c r="K26" s="152">
        <f>SUM(K27)</f>
        <v>5000</v>
      </c>
      <c r="L26" s="152">
        <f t="shared" ref="L26" si="10">SUM(L27)</f>
        <v>0</v>
      </c>
      <c r="M26" s="152">
        <f>SUM(M27)</f>
        <v>5000</v>
      </c>
      <c r="N26" s="257">
        <f>AVERAGE(M26/K26)*100</f>
        <v>100</v>
      </c>
      <c r="O26" s="236"/>
      <c r="Q26" s="104"/>
      <c r="R26" s="104"/>
      <c r="S26" s="302"/>
    </row>
    <row r="27" spans="1:19" s="77" customFormat="1" x14ac:dyDescent="0.2">
      <c r="A27" s="110"/>
      <c r="B27" s="110"/>
      <c r="C27" s="110"/>
      <c r="D27" s="110"/>
      <c r="E27" s="110"/>
      <c r="F27" s="110"/>
      <c r="G27" s="110" t="s">
        <v>62</v>
      </c>
      <c r="H27" s="111"/>
      <c r="I27" s="120">
        <v>32</v>
      </c>
      <c r="J27" s="120" t="s">
        <v>39</v>
      </c>
      <c r="K27" s="112">
        <f>SUM(K28)</f>
        <v>5000</v>
      </c>
      <c r="L27" s="112">
        <v>0</v>
      </c>
      <c r="M27" s="112">
        <f>SUM(M28)</f>
        <v>5000</v>
      </c>
      <c r="N27" s="258">
        <f>AVERAGE(M27/K27*100)</f>
        <v>100</v>
      </c>
      <c r="O27" s="236"/>
      <c r="Q27" s="248"/>
      <c r="R27" s="302"/>
      <c r="S27" s="302"/>
    </row>
    <row r="28" spans="1:19" s="77" customFormat="1" x14ac:dyDescent="0.2">
      <c r="A28" s="110">
        <v>1</v>
      </c>
      <c r="B28" s="110"/>
      <c r="C28" s="110"/>
      <c r="D28" s="110"/>
      <c r="E28" s="110" t="s">
        <v>62</v>
      </c>
      <c r="F28" s="110" t="s">
        <v>62</v>
      </c>
      <c r="G28" s="110" t="s">
        <v>62</v>
      </c>
      <c r="H28" s="111"/>
      <c r="I28" s="120">
        <v>329</v>
      </c>
      <c r="J28" s="118" t="s">
        <v>44</v>
      </c>
      <c r="K28" s="113">
        <v>5000</v>
      </c>
      <c r="L28" s="113">
        <v>0</v>
      </c>
      <c r="M28" s="113">
        <v>5000</v>
      </c>
      <c r="N28" s="258">
        <f>AVERAGE(M28/K28*100)</f>
        <v>100</v>
      </c>
      <c r="O28" s="236"/>
      <c r="Q28" s="248"/>
      <c r="R28" s="302"/>
      <c r="S28" s="302"/>
    </row>
    <row r="29" spans="1:19" s="77" customFormat="1" ht="12.75" customHeight="1" x14ac:dyDescent="0.2">
      <c r="A29" s="167">
        <v>1</v>
      </c>
      <c r="B29" s="167"/>
      <c r="C29" s="167"/>
      <c r="D29" s="167"/>
      <c r="E29" s="167" t="s">
        <v>88</v>
      </c>
      <c r="F29" s="167" t="s">
        <v>88</v>
      </c>
      <c r="G29" s="167" t="s">
        <v>88</v>
      </c>
      <c r="H29" s="168"/>
      <c r="I29" s="172" t="s">
        <v>100</v>
      </c>
      <c r="J29" s="170" t="s">
        <v>194</v>
      </c>
      <c r="K29" s="171">
        <f>SUM(K30)</f>
        <v>200000</v>
      </c>
      <c r="L29" s="171">
        <f t="shared" ref="L29:M29" si="11">SUM(L30)</f>
        <v>-35000</v>
      </c>
      <c r="M29" s="171">
        <f t="shared" si="11"/>
        <v>165000</v>
      </c>
      <c r="N29" s="256">
        <f>AVERAGE(M29/K29)*100</f>
        <v>82.5</v>
      </c>
      <c r="O29" s="236"/>
      <c r="Q29" s="248"/>
      <c r="R29" s="303"/>
      <c r="S29" s="302"/>
    </row>
    <row r="30" spans="1:19" s="77" customFormat="1" x14ac:dyDescent="0.2">
      <c r="A30" s="149">
        <v>1</v>
      </c>
      <c r="B30" s="149"/>
      <c r="C30" s="149"/>
      <c r="D30" s="149"/>
      <c r="E30" s="149" t="s">
        <v>88</v>
      </c>
      <c r="F30" s="149" t="s">
        <v>88</v>
      </c>
      <c r="G30" s="149" t="s">
        <v>88</v>
      </c>
      <c r="H30" s="161" t="s">
        <v>432</v>
      </c>
      <c r="I30" s="161" t="s">
        <v>101</v>
      </c>
      <c r="J30" s="151" t="s">
        <v>195</v>
      </c>
      <c r="K30" s="152">
        <f>SUM(K31)</f>
        <v>200000</v>
      </c>
      <c r="L30" s="152">
        <f t="shared" ref="L30" si="12">SUM(L31)</f>
        <v>-35000</v>
      </c>
      <c r="M30" s="152">
        <f>SUM(M31)</f>
        <v>165000</v>
      </c>
      <c r="N30" s="257">
        <f>AVERAGE(M30/K30)*100</f>
        <v>82.5</v>
      </c>
      <c r="O30" s="236"/>
      <c r="Q30" s="248"/>
      <c r="R30" s="302"/>
      <c r="S30" s="302"/>
    </row>
    <row r="31" spans="1:19" s="77" customFormat="1" x14ac:dyDescent="0.2">
      <c r="A31" s="110"/>
      <c r="B31" s="110"/>
      <c r="C31" s="110"/>
      <c r="D31" s="110"/>
      <c r="E31" s="110"/>
      <c r="F31" s="110"/>
      <c r="G31" s="110" t="s">
        <v>62</v>
      </c>
      <c r="H31" s="111"/>
      <c r="I31" s="120">
        <v>32</v>
      </c>
      <c r="J31" s="120" t="s">
        <v>39</v>
      </c>
      <c r="K31" s="112">
        <f t="shared" ref="K31:L31" si="13">SUM(K32:K34)</f>
        <v>200000</v>
      </c>
      <c r="L31" s="112">
        <f t="shared" si="13"/>
        <v>-35000</v>
      </c>
      <c r="M31" s="112">
        <f>SUM(M32:M34)</f>
        <v>165000</v>
      </c>
      <c r="N31" s="258">
        <f>AVERAGE(M31/K31*100)</f>
        <v>82.5</v>
      </c>
      <c r="O31" s="236"/>
      <c r="Q31" s="248"/>
      <c r="R31" s="302"/>
      <c r="S31" s="302"/>
    </row>
    <row r="32" spans="1:19" s="77" customFormat="1" x14ac:dyDescent="0.2">
      <c r="A32" s="110">
        <v>1</v>
      </c>
      <c r="B32" s="110"/>
      <c r="C32" s="110"/>
      <c r="D32" s="110"/>
      <c r="E32" s="110"/>
      <c r="F32" s="110"/>
      <c r="G32" s="110"/>
      <c r="H32" s="111"/>
      <c r="I32" s="120">
        <v>322</v>
      </c>
      <c r="J32" s="118" t="s">
        <v>41</v>
      </c>
      <c r="K32" s="112">
        <v>0</v>
      </c>
      <c r="L32" s="112">
        <v>17000</v>
      </c>
      <c r="M32" s="112">
        <v>17000</v>
      </c>
      <c r="N32" s="258">
        <v>0</v>
      </c>
      <c r="O32" s="236"/>
      <c r="Q32" s="248"/>
      <c r="R32" s="302"/>
      <c r="S32" s="302"/>
    </row>
    <row r="33" spans="1:20" s="77" customFormat="1" x14ac:dyDescent="0.2">
      <c r="A33" s="110">
        <v>1</v>
      </c>
      <c r="B33" s="110"/>
      <c r="C33" s="110"/>
      <c r="D33" s="110"/>
      <c r="E33" s="110"/>
      <c r="F33" s="110"/>
      <c r="G33" s="110"/>
      <c r="H33" s="111"/>
      <c r="I33" s="120">
        <v>323</v>
      </c>
      <c r="J33" s="125" t="s">
        <v>42</v>
      </c>
      <c r="K33" s="112">
        <v>0</v>
      </c>
      <c r="L33" s="112">
        <v>25000</v>
      </c>
      <c r="M33" s="112">
        <v>25000</v>
      </c>
      <c r="N33" s="258">
        <v>0</v>
      </c>
      <c r="O33" s="236"/>
      <c r="Q33" s="248"/>
      <c r="R33" s="302"/>
      <c r="S33" s="302"/>
    </row>
    <row r="34" spans="1:20" s="77" customFormat="1" x14ac:dyDescent="0.2">
      <c r="A34" s="110">
        <v>1</v>
      </c>
      <c r="B34" s="110"/>
      <c r="C34" s="110"/>
      <c r="D34" s="110"/>
      <c r="E34" s="110" t="s">
        <v>62</v>
      </c>
      <c r="F34" s="110" t="s">
        <v>62</v>
      </c>
      <c r="G34" s="110" t="s">
        <v>62</v>
      </c>
      <c r="H34" s="111"/>
      <c r="I34" s="120">
        <v>329</v>
      </c>
      <c r="J34" s="118" t="s">
        <v>44</v>
      </c>
      <c r="K34" s="113">
        <v>200000</v>
      </c>
      <c r="L34" s="113">
        <v>-77000</v>
      </c>
      <c r="M34" s="113">
        <v>123000</v>
      </c>
      <c r="N34" s="258">
        <f>AVERAGE(M34/K34*100)</f>
        <v>61.5</v>
      </c>
      <c r="O34" s="236"/>
      <c r="Q34" s="248"/>
      <c r="R34" s="302"/>
      <c r="S34" s="302"/>
    </row>
    <row r="35" spans="1:20" s="104" customFormat="1" x14ac:dyDescent="0.2">
      <c r="A35" s="144"/>
      <c r="B35" s="144"/>
      <c r="C35" s="144"/>
      <c r="D35" s="144"/>
      <c r="E35" s="144"/>
      <c r="F35" s="144"/>
      <c r="G35" s="144"/>
      <c r="H35" s="145"/>
      <c r="I35" s="146" t="s">
        <v>98</v>
      </c>
      <c r="J35" s="147"/>
      <c r="K35" s="147">
        <f>SUM(K38)</f>
        <v>1261000</v>
      </c>
      <c r="L35" s="147">
        <f t="shared" ref="L35:M35" si="14">SUM(L38)</f>
        <v>530000</v>
      </c>
      <c r="M35" s="147">
        <f t="shared" si="14"/>
        <v>1791000</v>
      </c>
      <c r="N35" s="255">
        <f t="shared" ref="N35:N37" si="15">AVERAGE(M35/K35)*100</f>
        <v>142.03013481363996</v>
      </c>
      <c r="O35" s="234"/>
      <c r="S35" s="301"/>
      <c r="T35" s="313"/>
    </row>
    <row r="36" spans="1:20" s="104" customFormat="1" x14ac:dyDescent="0.2">
      <c r="A36" s="144"/>
      <c r="B36" s="144"/>
      <c r="C36" s="144"/>
      <c r="D36" s="144"/>
      <c r="E36" s="144"/>
      <c r="F36" s="144"/>
      <c r="G36" s="144"/>
      <c r="H36" s="145" t="s">
        <v>87</v>
      </c>
      <c r="I36" s="148" t="s">
        <v>234</v>
      </c>
      <c r="J36" s="147"/>
      <c r="K36" s="147">
        <f>SUM(K39+K46+K52)</f>
        <v>1161000</v>
      </c>
      <c r="L36" s="147">
        <f t="shared" ref="L36:M36" si="16">SUM(L39+L46+L52)</f>
        <v>520000</v>
      </c>
      <c r="M36" s="147">
        <f t="shared" si="16"/>
        <v>1681000</v>
      </c>
      <c r="N36" s="255">
        <f t="shared" si="15"/>
        <v>144.78897502153316</v>
      </c>
      <c r="O36" s="234"/>
      <c r="Q36" s="248"/>
      <c r="R36" s="302"/>
      <c r="S36" s="301"/>
    </row>
    <row r="37" spans="1:20" s="77" customFormat="1" x14ac:dyDescent="0.2">
      <c r="A37" s="144"/>
      <c r="B37" s="144"/>
      <c r="C37" s="144"/>
      <c r="D37" s="144"/>
      <c r="E37" s="144"/>
      <c r="F37" s="144"/>
      <c r="G37" s="144"/>
      <c r="H37" s="176" t="s">
        <v>145</v>
      </c>
      <c r="I37" s="148" t="s">
        <v>302</v>
      </c>
      <c r="J37" s="147"/>
      <c r="K37" s="147">
        <f>SUM(K49)</f>
        <v>100000</v>
      </c>
      <c r="L37" s="147">
        <f t="shared" ref="L37:M37" si="17">SUM(L49)</f>
        <v>10000</v>
      </c>
      <c r="M37" s="147">
        <f t="shared" si="17"/>
        <v>110000</v>
      </c>
      <c r="N37" s="255">
        <f t="shared" si="15"/>
        <v>110.00000000000001</v>
      </c>
      <c r="O37" s="236"/>
      <c r="Q37" s="248"/>
      <c r="R37" s="302"/>
      <c r="S37" s="302"/>
    </row>
    <row r="38" spans="1:20" s="103" customFormat="1" ht="25.5" x14ac:dyDescent="0.2">
      <c r="A38" s="153">
        <v>1</v>
      </c>
      <c r="B38" s="153"/>
      <c r="C38" s="153"/>
      <c r="D38" s="153"/>
      <c r="E38" s="153" t="s">
        <v>88</v>
      </c>
      <c r="F38" s="153" t="s">
        <v>88</v>
      </c>
      <c r="G38" s="153" t="s">
        <v>88</v>
      </c>
      <c r="H38" s="154"/>
      <c r="I38" s="155" t="s">
        <v>89</v>
      </c>
      <c r="J38" s="156" t="s">
        <v>189</v>
      </c>
      <c r="K38" s="157">
        <f>SUM(K39+K46+K49+K52)</f>
        <v>1261000</v>
      </c>
      <c r="L38" s="157">
        <f t="shared" ref="L38:M38" si="18">SUM(L39+L46+L49+L52)</f>
        <v>530000</v>
      </c>
      <c r="M38" s="157">
        <f t="shared" si="18"/>
        <v>1791000</v>
      </c>
      <c r="N38" s="256">
        <f>AVERAGE(M38/K38)*100</f>
        <v>142.03013481363996</v>
      </c>
      <c r="O38" s="242"/>
      <c r="Q38" s="248"/>
      <c r="R38" s="302"/>
      <c r="S38" s="303"/>
    </row>
    <row r="39" spans="1:20" s="77" customFormat="1" x14ac:dyDescent="0.2">
      <c r="A39" s="149">
        <v>1</v>
      </c>
      <c r="B39" s="149"/>
      <c r="C39" s="149"/>
      <c r="D39" s="149"/>
      <c r="E39" s="149" t="s">
        <v>88</v>
      </c>
      <c r="F39" s="149" t="s">
        <v>88</v>
      </c>
      <c r="G39" s="149" t="s">
        <v>88</v>
      </c>
      <c r="H39" s="150" t="s">
        <v>90</v>
      </c>
      <c r="I39" s="161" t="s">
        <v>93</v>
      </c>
      <c r="J39" s="162" t="s">
        <v>99</v>
      </c>
      <c r="K39" s="152">
        <f t="shared" ref="K39:M39" si="19">SUM(K40+K43)</f>
        <v>1071000</v>
      </c>
      <c r="L39" s="152">
        <f t="shared" si="19"/>
        <v>390000</v>
      </c>
      <c r="M39" s="152">
        <f t="shared" si="19"/>
        <v>1461000</v>
      </c>
      <c r="N39" s="257">
        <f>AVERAGE(M39/K39)*100</f>
        <v>136.41456582633054</v>
      </c>
      <c r="O39" s="236"/>
      <c r="Q39" s="248"/>
      <c r="R39" s="302"/>
      <c r="S39" s="302"/>
    </row>
    <row r="40" spans="1:20" s="77" customFormat="1" x14ac:dyDescent="0.2">
      <c r="A40" s="110"/>
      <c r="B40" s="110"/>
      <c r="C40" s="110"/>
      <c r="D40" s="110"/>
      <c r="E40" s="110" t="s">
        <v>62</v>
      </c>
      <c r="F40" s="110" t="s">
        <v>62</v>
      </c>
      <c r="G40" s="110" t="s">
        <v>62</v>
      </c>
      <c r="H40" s="111"/>
      <c r="I40" s="120">
        <v>31</v>
      </c>
      <c r="J40" s="118" t="s">
        <v>35</v>
      </c>
      <c r="K40" s="112">
        <f>SUM(K41:K42)</f>
        <v>441000</v>
      </c>
      <c r="L40" s="112">
        <f>SUM(L41:L42)</f>
        <v>8000</v>
      </c>
      <c r="M40" s="112">
        <f>SUM(M41:M42)</f>
        <v>449000</v>
      </c>
      <c r="N40" s="258">
        <f>AVERAGE(M40/K40*100)</f>
        <v>101.81405895691611</v>
      </c>
      <c r="O40" s="236"/>
      <c r="Q40" s="312"/>
      <c r="R40" s="307"/>
      <c r="S40" s="302"/>
    </row>
    <row r="41" spans="1:20" s="77" customFormat="1" x14ac:dyDescent="0.2">
      <c r="A41" s="110">
        <v>1</v>
      </c>
      <c r="B41" s="110"/>
      <c r="C41" s="110"/>
      <c r="D41" s="110"/>
      <c r="E41" s="110" t="s">
        <v>62</v>
      </c>
      <c r="F41" s="110" t="s">
        <v>62</v>
      </c>
      <c r="G41" s="110" t="s">
        <v>62</v>
      </c>
      <c r="H41" s="111"/>
      <c r="I41" s="120">
        <v>311</v>
      </c>
      <c r="J41" s="118" t="s">
        <v>36</v>
      </c>
      <c r="K41" s="124">
        <v>376000</v>
      </c>
      <c r="L41" s="124">
        <v>8000</v>
      </c>
      <c r="M41" s="124">
        <v>384000</v>
      </c>
      <c r="N41" s="258">
        <f t="shared" ref="N41:N47" si="20">AVERAGE(M41/K41*100)</f>
        <v>102.12765957446808</v>
      </c>
      <c r="O41" s="236"/>
      <c r="S41" s="302"/>
    </row>
    <row r="42" spans="1:20" s="119" customFormat="1" x14ac:dyDescent="0.2">
      <c r="A42" s="123">
        <v>1</v>
      </c>
      <c r="B42" s="123"/>
      <c r="C42" s="123"/>
      <c r="D42" s="123"/>
      <c r="E42" s="123"/>
      <c r="F42" s="123" t="s">
        <v>62</v>
      </c>
      <c r="G42" s="123" t="s">
        <v>62</v>
      </c>
      <c r="H42" s="117"/>
      <c r="I42" s="120">
        <v>313</v>
      </c>
      <c r="J42" s="118" t="s">
        <v>38</v>
      </c>
      <c r="K42" s="124">
        <v>65000</v>
      </c>
      <c r="L42" s="124">
        <v>0</v>
      </c>
      <c r="M42" s="124">
        <v>65000</v>
      </c>
      <c r="N42" s="258">
        <f t="shared" si="20"/>
        <v>100</v>
      </c>
      <c r="O42" s="235"/>
      <c r="S42" s="307"/>
    </row>
    <row r="43" spans="1:20" s="77" customFormat="1" x14ac:dyDescent="0.2">
      <c r="A43" s="110"/>
      <c r="B43" s="110"/>
      <c r="C43" s="110"/>
      <c r="D43" s="110"/>
      <c r="E43" s="110"/>
      <c r="F43" s="110" t="s">
        <v>62</v>
      </c>
      <c r="G43" s="110" t="s">
        <v>62</v>
      </c>
      <c r="H43" s="111"/>
      <c r="I43" s="120">
        <v>32</v>
      </c>
      <c r="J43" s="118" t="s">
        <v>39</v>
      </c>
      <c r="K43" s="112">
        <f>SUM(K44:K45)</f>
        <v>630000</v>
      </c>
      <c r="L43" s="112">
        <f t="shared" ref="L43:M43" si="21">SUM(L44:L45)</f>
        <v>382000</v>
      </c>
      <c r="M43" s="112">
        <f t="shared" si="21"/>
        <v>1012000</v>
      </c>
      <c r="N43" s="258">
        <f t="shared" si="20"/>
        <v>160.63492063492063</v>
      </c>
      <c r="O43" s="236"/>
      <c r="Q43" s="312"/>
      <c r="R43" s="307"/>
      <c r="S43" s="302"/>
    </row>
    <row r="44" spans="1:20" s="77" customFormat="1" x14ac:dyDescent="0.2">
      <c r="A44" s="110">
        <v>1</v>
      </c>
      <c r="B44" s="110"/>
      <c r="C44" s="110"/>
      <c r="D44" s="110"/>
      <c r="E44" s="110"/>
      <c r="F44" s="110" t="s">
        <v>62</v>
      </c>
      <c r="G44" s="110" t="s">
        <v>62</v>
      </c>
      <c r="H44" s="111"/>
      <c r="I44" s="120">
        <v>323</v>
      </c>
      <c r="J44" s="125" t="s">
        <v>42</v>
      </c>
      <c r="K44" s="113">
        <v>450000</v>
      </c>
      <c r="L44" s="113">
        <v>192000</v>
      </c>
      <c r="M44" s="113">
        <v>642000</v>
      </c>
      <c r="N44" s="258">
        <f t="shared" si="20"/>
        <v>142.66666666666669</v>
      </c>
      <c r="O44" s="236"/>
      <c r="S44" s="302"/>
    </row>
    <row r="45" spans="1:20" s="104" customFormat="1" x14ac:dyDescent="0.2">
      <c r="A45" s="110">
        <v>1</v>
      </c>
      <c r="B45" s="110"/>
      <c r="C45" s="110"/>
      <c r="D45" s="110"/>
      <c r="E45" s="110"/>
      <c r="F45" s="110" t="s">
        <v>62</v>
      </c>
      <c r="G45" s="110" t="s">
        <v>62</v>
      </c>
      <c r="H45" s="111"/>
      <c r="I45" s="120">
        <v>329</v>
      </c>
      <c r="J45" s="125" t="s">
        <v>438</v>
      </c>
      <c r="K45" s="124">
        <v>180000</v>
      </c>
      <c r="L45" s="124">
        <v>190000</v>
      </c>
      <c r="M45" s="124">
        <v>370000</v>
      </c>
      <c r="N45" s="258">
        <f>AVERAGE(M45/K45*100)</f>
        <v>205.55555555555554</v>
      </c>
      <c r="O45" s="234"/>
      <c r="Q45" s="77"/>
      <c r="R45" s="215"/>
      <c r="S45" s="301"/>
    </row>
    <row r="46" spans="1:20" s="77" customFormat="1" x14ac:dyDescent="0.2">
      <c r="A46" s="149">
        <v>1</v>
      </c>
      <c r="B46" s="149"/>
      <c r="C46" s="149"/>
      <c r="D46" s="149"/>
      <c r="E46" s="149"/>
      <c r="F46" s="149" t="s">
        <v>88</v>
      </c>
      <c r="G46" s="149" t="s">
        <v>88</v>
      </c>
      <c r="H46" s="150" t="s">
        <v>90</v>
      </c>
      <c r="I46" s="161" t="s">
        <v>94</v>
      </c>
      <c r="J46" s="151" t="s">
        <v>199</v>
      </c>
      <c r="K46" s="152">
        <f t="shared" ref="K46:M47" si="22">SUM(K47)</f>
        <v>20000</v>
      </c>
      <c r="L46" s="152">
        <f t="shared" si="22"/>
        <v>0</v>
      </c>
      <c r="M46" s="152">
        <f t="shared" si="22"/>
        <v>20000</v>
      </c>
      <c r="N46" s="257">
        <f>AVERAGE(M46/K46)*100</f>
        <v>100</v>
      </c>
      <c r="O46" s="236"/>
      <c r="S46" s="302"/>
    </row>
    <row r="47" spans="1:20" s="77" customFormat="1" x14ac:dyDescent="0.2">
      <c r="A47" s="110"/>
      <c r="B47" s="110"/>
      <c r="C47" s="110"/>
      <c r="D47" s="110"/>
      <c r="E47" s="110"/>
      <c r="F47" s="110"/>
      <c r="G47" s="110" t="s">
        <v>62</v>
      </c>
      <c r="H47" s="111"/>
      <c r="I47" s="120">
        <v>38</v>
      </c>
      <c r="J47" s="118" t="s">
        <v>51</v>
      </c>
      <c r="K47" s="112">
        <f t="shared" si="22"/>
        <v>20000</v>
      </c>
      <c r="L47" s="112">
        <f t="shared" si="22"/>
        <v>0</v>
      </c>
      <c r="M47" s="112">
        <f t="shared" si="22"/>
        <v>20000</v>
      </c>
      <c r="N47" s="258">
        <f t="shared" si="20"/>
        <v>100</v>
      </c>
      <c r="O47" s="236"/>
      <c r="S47" s="302"/>
    </row>
    <row r="48" spans="1:20" s="77" customFormat="1" x14ac:dyDescent="0.2">
      <c r="A48" s="110">
        <v>1</v>
      </c>
      <c r="B48" s="110"/>
      <c r="C48" s="110"/>
      <c r="D48" s="110"/>
      <c r="E48" s="110"/>
      <c r="F48" s="110" t="s">
        <v>62</v>
      </c>
      <c r="G48" s="110" t="s">
        <v>62</v>
      </c>
      <c r="H48" s="111"/>
      <c r="I48" s="120">
        <v>385</v>
      </c>
      <c r="J48" s="118" t="s">
        <v>54</v>
      </c>
      <c r="K48" s="113">
        <v>20000</v>
      </c>
      <c r="L48" s="113">
        <v>0</v>
      </c>
      <c r="M48" s="113">
        <v>20000</v>
      </c>
      <c r="N48" s="258">
        <f>AVERAGE(M48/K48*100)</f>
        <v>100</v>
      </c>
      <c r="O48" s="236"/>
      <c r="S48" s="302"/>
    </row>
    <row r="49" spans="1:19" s="77" customFormat="1" x14ac:dyDescent="0.2">
      <c r="A49" s="149">
        <v>1</v>
      </c>
      <c r="B49" s="149"/>
      <c r="C49" s="149"/>
      <c r="D49" s="149"/>
      <c r="E49" s="149"/>
      <c r="F49" s="149" t="s">
        <v>88</v>
      </c>
      <c r="G49" s="149" t="s">
        <v>88</v>
      </c>
      <c r="H49" s="161" t="s">
        <v>548</v>
      </c>
      <c r="I49" s="161" t="s">
        <v>466</v>
      </c>
      <c r="J49" s="151" t="s">
        <v>467</v>
      </c>
      <c r="K49" s="152">
        <f t="shared" ref="K49:M50" si="23">SUM(K50)</f>
        <v>100000</v>
      </c>
      <c r="L49" s="152">
        <f t="shared" si="23"/>
        <v>10000</v>
      </c>
      <c r="M49" s="152">
        <f t="shared" si="23"/>
        <v>110000</v>
      </c>
      <c r="N49" s="257">
        <f>AVERAGE(M49/K49)*100</f>
        <v>110.00000000000001</v>
      </c>
      <c r="O49" s="236"/>
      <c r="S49" s="302"/>
    </row>
    <row r="50" spans="1:19" s="119" customFormat="1" x14ac:dyDescent="0.2">
      <c r="A50" s="116"/>
      <c r="B50" s="116"/>
      <c r="C50" s="116"/>
      <c r="D50" s="116"/>
      <c r="E50" s="116"/>
      <c r="F50" s="116"/>
      <c r="G50" s="116"/>
      <c r="H50" s="117"/>
      <c r="I50" s="120">
        <v>32</v>
      </c>
      <c r="J50" s="118" t="s">
        <v>39</v>
      </c>
      <c r="K50" s="118">
        <f t="shared" si="23"/>
        <v>100000</v>
      </c>
      <c r="L50" s="118">
        <f t="shared" si="23"/>
        <v>10000</v>
      </c>
      <c r="M50" s="118">
        <f t="shared" si="23"/>
        <v>110000</v>
      </c>
      <c r="N50" s="258">
        <f t="shared" ref="N50" si="24">AVERAGE(M50/K50*100)</f>
        <v>110.00000000000001</v>
      </c>
      <c r="O50" s="243"/>
      <c r="S50" s="307"/>
    </row>
    <row r="51" spans="1:19" s="119" customFormat="1" x14ac:dyDescent="0.2">
      <c r="A51" s="116">
        <v>1</v>
      </c>
      <c r="B51" s="116"/>
      <c r="C51" s="116"/>
      <c r="D51" s="116"/>
      <c r="E51" s="116"/>
      <c r="F51" s="116"/>
      <c r="G51" s="116"/>
      <c r="H51" s="117"/>
      <c r="I51" s="120">
        <v>323</v>
      </c>
      <c r="J51" s="125" t="s">
        <v>42</v>
      </c>
      <c r="K51" s="118">
        <v>100000</v>
      </c>
      <c r="L51" s="118">
        <v>10000</v>
      </c>
      <c r="M51" s="118">
        <v>110000</v>
      </c>
      <c r="N51" s="258">
        <f>AVERAGE(M51/K51*100)</f>
        <v>110.00000000000001</v>
      </c>
      <c r="O51" s="244"/>
      <c r="S51" s="307"/>
    </row>
    <row r="52" spans="1:19" s="77" customFormat="1" x14ac:dyDescent="0.2">
      <c r="A52" s="149">
        <v>1</v>
      </c>
      <c r="B52" s="149"/>
      <c r="C52" s="149"/>
      <c r="D52" s="149"/>
      <c r="E52" s="149"/>
      <c r="F52" s="149" t="s">
        <v>88</v>
      </c>
      <c r="G52" s="149" t="s">
        <v>88</v>
      </c>
      <c r="H52" s="161" t="s">
        <v>90</v>
      </c>
      <c r="I52" s="161" t="s">
        <v>196</v>
      </c>
      <c r="J52" s="151" t="s">
        <v>200</v>
      </c>
      <c r="K52" s="152">
        <f t="shared" ref="K52:M53" si="25">SUM(K53)</f>
        <v>70000</v>
      </c>
      <c r="L52" s="152">
        <f t="shared" si="25"/>
        <v>130000</v>
      </c>
      <c r="M52" s="152">
        <f t="shared" si="25"/>
        <v>200000</v>
      </c>
      <c r="N52" s="257">
        <f>AVERAGE(M52/K52)*100</f>
        <v>285.71428571428572</v>
      </c>
      <c r="O52" s="236"/>
      <c r="S52" s="302"/>
    </row>
    <row r="53" spans="1:19" s="77" customFormat="1" x14ac:dyDescent="0.2">
      <c r="A53" s="110"/>
      <c r="B53" s="110"/>
      <c r="C53" s="110"/>
      <c r="D53" s="110"/>
      <c r="E53" s="110"/>
      <c r="F53" s="110"/>
      <c r="G53" s="110" t="s">
        <v>62</v>
      </c>
      <c r="H53" s="111"/>
      <c r="I53" s="120">
        <v>32</v>
      </c>
      <c r="J53" s="118" t="s">
        <v>39</v>
      </c>
      <c r="K53" s="112">
        <f t="shared" si="25"/>
        <v>70000</v>
      </c>
      <c r="L53" s="112">
        <f t="shared" si="25"/>
        <v>130000</v>
      </c>
      <c r="M53" s="112">
        <f t="shared" si="25"/>
        <v>200000</v>
      </c>
      <c r="N53" s="258">
        <f t="shared" ref="N53" si="26">AVERAGE(M53/K53*100)</f>
        <v>285.71428571428572</v>
      </c>
      <c r="O53" s="236"/>
      <c r="S53" s="302"/>
    </row>
    <row r="54" spans="1:19" s="77" customFormat="1" x14ac:dyDescent="0.2">
      <c r="A54" s="110">
        <v>1</v>
      </c>
      <c r="B54" s="110"/>
      <c r="C54" s="110"/>
      <c r="D54" s="110"/>
      <c r="E54" s="110"/>
      <c r="F54" s="110" t="s">
        <v>62</v>
      </c>
      <c r="G54" s="110" t="s">
        <v>62</v>
      </c>
      <c r="H54" s="111"/>
      <c r="I54" s="120">
        <v>329</v>
      </c>
      <c r="J54" s="125" t="s">
        <v>438</v>
      </c>
      <c r="K54" s="113">
        <v>70000</v>
      </c>
      <c r="L54" s="113">
        <v>130000</v>
      </c>
      <c r="M54" s="113">
        <v>200000</v>
      </c>
      <c r="N54" s="258">
        <f>AVERAGE(M54/K54*100)</f>
        <v>285.71428571428572</v>
      </c>
      <c r="O54" s="236"/>
      <c r="S54" s="302"/>
    </row>
    <row r="55" spans="1:19" s="104" customFormat="1" x14ac:dyDescent="0.2">
      <c r="A55" s="144"/>
      <c r="B55" s="144"/>
      <c r="C55" s="144"/>
      <c r="D55" s="144"/>
      <c r="E55" s="144"/>
      <c r="F55" s="144"/>
      <c r="G55" s="144"/>
      <c r="H55" s="145"/>
      <c r="I55" s="148" t="s">
        <v>197</v>
      </c>
      <c r="J55" s="147"/>
      <c r="K55" s="147">
        <f>SUM(K56)</f>
        <v>2625000</v>
      </c>
      <c r="L55" s="147">
        <f t="shared" ref="L55:M55" si="27">SUM(L56)</f>
        <v>399000</v>
      </c>
      <c r="M55" s="147">
        <f t="shared" si="27"/>
        <v>3024000</v>
      </c>
      <c r="N55" s="255">
        <f t="shared" ref="N55:N57" si="28">AVERAGE(M55/K55)*100</f>
        <v>115.19999999999999</v>
      </c>
      <c r="O55" s="234"/>
      <c r="S55" s="301"/>
    </row>
    <row r="56" spans="1:19" s="77" customFormat="1" x14ac:dyDescent="0.2">
      <c r="A56" s="144"/>
      <c r="B56" s="144"/>
      <c r="C56" s="144"/>
      <c r="D56" s="144"/>
      <c r="E56" s="144"/>
      <c r="F56" s="144"/>
      <c r="G56" s="144"/>
      <c r="H56" s="145"/>
      <c r="I56" s="148" t="s">
        <v>198</v>
      </c>
      <c r="J56" s="147"/>
      <c r="K56" s="147">
        <f>SUM(K58)</f>
        <v>2625000</v>
      </c>
      <c r="L56" s="147">
        <f t="shared" ref="L56:M56" si="29">SUM(L58)</f>
        <v>399000</v>
      </c>
      <c r="M56" s="147">
        <f t="shared" si="29"/>
        <v>3024000</v>
      </c>
      <c r="N56" s="255">
        <f t="shared" si="28"/>
        <v>115.19999999999999</v>
      </c>
      <c r="O56" s="236"/>
      <c r="S56" s="302"/>
    </row>
    <row r="57" spans="1:19" s="77" customFormat="1" x14ac:dyDescent="0.2">
      <c r="A57" s="144"/>
      <c r="B57" s="144"/>
      <c r="C57" s="144"/>
      <c r="D57" s="144"/>
      <c r="E57" s="144"/>
      <c r="F57" s="144"/>
      <c r="G57" s="144"/>
      <c r="H57" s="145" t="s">
        <v>87</v>
      </c>
      <c r="I57" s="148" t="s">
        <v>234</v>
      </c>
      <c r="J57" s="147"/>
      <c r="K57" s="147">
        <f>SUM(K59+K72)</f>
        <v>2625000</v>
      </c>
      <c r="L57" s="147">
        <f t="shared" ref="L57:M57" si="30">SUM(L59+L72)</f>
        <v>399000</v>
      </c>
      <c r="M57" s="147">
        <f t="shared" si="30"/>
        <v>3024000</v>
      </c>
      <c r="N57" s="255">
        <f t="shared" si="28"/>
        <v>115.19999999999999</v>
      </c>
      <c r="O57" s="236"/>
      <c r="Q57" s="292"/>
      <c r="R57" s="302"/>
      <c r="S57" s="302"/>
    </row>
    <row r="58" spans="1:19" s="77" customFormat="1" x14ac:dyDescent="0.2">
      <c r="A58" s="167">
        <v>1</v>
      </c>
      <c r="B58" s="167"/>
      <c r="C58" s="167"/>
      <c r="D58" s="167"/>
      <c r="E58" s="167"/>
      <c r="F58" s="167">
        <v>6</v>
      </c>
      <c r="G58" s="167"/>
      <c r="H58" s="168"/>
      <c r="I58" s="172" t="s">
        <v>104</v>
      </c>
      <c r="J58" s="170" t="s">
        <v>201</v>
      </c>
      <c r="K58" s="171">
        <f>SUM(K59+K72)</f>
        <v>2625000</v>
      </c>
      <c r="L58" s="171">
        <f t="shared" ref="L58:M58" si="31">SUM(L59+L72)</f>
        <v>399000</v>
      </c>
      <c r="M58" s="171">
        <f t="shared" si="31"/>
        <v>3024000</v>
      </c>
      <c r="N58" s="256">
        <f>AVERAGE(M58/K58)*100</f>
        <v>115.19999999999999</v>
      </c>
      <c r="O58" s="236"/>
      <c r="Q58" s="292"/>
      <c r="R58" s="302"/>
      <c r="S58" s="302"/>
    </row>
    <row r="59" spans="1:19" s="103" customFormat="1" ht="14.25" customHeight="1" x14ac:dyDescent="0.2">
      <c r="A59" s="163">
        <v>1</v>
      </c>
      <c r="B59" s="163"/>
      <c r="C59" s="163"/>
      <c r="D59" s="163"/>
      <c r="E59" s="163"/>
      <c r="F59" s="163" t="s">
        <v>88</v>
      </c>
      <c r="G59" s="163" t="s">
        <v>88</v>
      </c>
      <c r="H59" s="164" t="s">
        <v>543</v>
      </c>
      <c r="I59" s="164" t="s">
        <v>105</v>
      </c>
      <c r="J59" s="165" t="s">
        <v>202</v>
      </c>
      <c r="K59" s="152">
        <f>SUM(K60+K64+K70)</f>
        <v>2345000</v>
      </c>
      <c r="L59" s="152">
        <f>SUM(L60+L64+L70)</f>
        <v>368000</v>
      </c>
      <c r="M59" s="152">
        <f>SUM(M60+M64+M70)</f>
        <v>2713000</v>
      </c>
      <c r="N59" s="257">
        <f>AVERAGE(M59/K59)*100</f>
        <v>115.69296375266525</v>
      </c>
      <c r="O59" s="242"/>
      <c r="S59" s="303"/>
    </row>
    <row r="60" spans="1:19" s="104" customFormat="1" x14ac:dyDescent="0.2">
      <c r="A60" s="110" t="s">
        <v>62</v>
      </c>
      <c r="B60" s="110" t="s">
        <v>62</v>
      </c>
      <c r="C60" s="110" t="s">
        <v>62</v>
      </c>
      <c r="D60" s="110" t="s">
        <v>62</v>
      </c>
      <c r="E60" s="110" t="s">
        <v>62</v>
      </c>
      <c r="F60" s="110" t="s">
        <v>62</v>
      </c>
      <c r="G60" s="110" t="s">
        <v>62</v>
      </c>
      <c r="H60" s="111"/>
      <c r="I60" s="120">
        <v>31</v>
      </c>
      <c r="J60" s="118" t="s">
        <v>35</v>
      </c>
      <c r="K60" s="112">
        <f>SUM(K61:K63)</f>
        <v>1413000</v>
      </c>
      <c r="L60" s="112">
        <f>SUM(L61:L63)</f>
        <v>0</v>
      </c>
      <c r="M60" s="112">
        <f>SUM(M61:M63)</f>
        <v>1413000</v>
      </c>
      <c r="N60" s="258">
        <f t="shared" ref="N60:N76" si="32">AVERAGE(M60/K60*100)</f>
        <v>100</v>
      </c>
      <c r="O60" s="234"/>
      <c r="Q60" s="291"/>
      <c r="R60" s="301"/>
      <c r="S60" s="301"/>
    </row>
    <row r="61" spans="1:19" s="77" customFormat="1" x14ac:dyDescent="0.2">
      <c r="A61" s="110">
        <v>1</v>
      </c>
      <c r="B61" s="110"/>
      <c r="C61" s="110"/>
      <c r="D61" s="110"/>
      <c r="E61" s="110"/>
      <c r="F61" s="110" t="s">
        <v>62</v>
      </c>
      <c r="G61" s="110" t="s">
        <v>62</v>
      </c>
      <c r="H61" s="111"/>
      <c r="I61" s="120">
        <v>311</v>
      </c>
      <c r="J61" s="118" t="s">
        <v>36</v>
      </c>
      <c r="K61" s="112">
        <v>1150000</v>
      </c>
      <c r="L61" s="112">
        <v>0</v>
      </c>
      <c r="M61" s="112">
        <v>1150000</v>
      </c>
      <c r="N61" s="258">
        <f t="shared" si="32"/>
        <v>100</v>
      </c>
      <c r="O61" s="236"/>
      <c r="Q61" s="292"/>
      <c r="R61" s="302"/>
      <c r="S61" s="302"/>
    </row>
    <row r="62" spans="1:19" s="77" customFormat="1" x14ac:dyDescent="0.2">
      <c r="A62" s="110">
        <v>1</v>
      </c>
      <c r="B62" s="110"/>
      <c r="C62" s="110"/>
      <c r="D62" s="110"/>
      <c r="E62" s="110"/>
      <c r="F62" s="110" t="s">
        <v>62</v>
      </c>
      <c r="G62" s="110" t="s">
        <v>62</v>
      </c>
      <c r="H62" s="111"/>
      <c r="I62" s="120">
        <v>312</v>
      </c>
      <c r="J62" s="118" t="s">
        <v>37</v>
      </c>
      <c r="K62" s="112">
        <v>88000</v>
      </c>
      <c r="L62" s="112">
        <v>0</v>
      </c>
      <c r="M62" s="112">
        <v>88000</v>
      </c>
      <c r="N62" s="258">
        <f t="shared" si="32"/>
        <v>100</v>
      </c>
      <c r="O62" s="236"/>
      <c r="Q62" s="292"/>
      <c r="R62" s="302"/>
      <c r="S62" s="302"/>
    </row>
    <row r="63" spans="1:19" s="77" customFormat="1" x14ac:dyDescent="0.2">
      <c r="A63" s="110">
        <v>1</v>
      </c>
      <c r="B63" s="110"/>
      <c r="C63" s="110"/>
      <c r="D63" s="110"/>
      <c r="E63" s="110"/>
      <c r="F63" s="110" t="s">
        <v>62</v>
      </c>
      <c r="G63" s="110" t="s">
        <v>62</v>
      </c>
      <c r="H63" s="111"/>
      <c r="I63" s="120">
        <v>313</v>
      </c>
      <c r="J63" s="118" t="s">
        <v>38</v>
      </c>
      <c r="K63" s="112">
        <v>175000</v>
      </c>
      <c r="L63" s="112">
        <v>0</v>
      </c>
      <c r="M63" s="112">
        <v>175000</v>
      </c>
      <c r="N63" s="258">
        <f t="shared" si="32"/>
        <v>100</v>
      </c>
      <c r="O63" s="236"/>
      <c r="Q63" s="292"/>
      <c r="R63" s="302"/>
      <c r="S63" s="302"/>
    </row>
    <row r="64" spans="1:19" s="77" customFormat="1" x14ac:dyDescent="0.2">
      <c r="A64" s="110"/>
      <c r="B64" s="110"/>
      <c r="C64" s="110"/>
      <c r="D64" s="110"/>
      <c r="E64" s="110"/>
      <c r="F64" s="110" t="s">
        <v>62</v>
      </c>
      <c r="G64" s="110" t="s">
        <v>62</v>
      </c>
      <c r="H64" s="111"/>
      <c r="I64" s="120">
        <v>32</v>
      </c>
      <c r="J64" s="118" t="s">
        <v>39</v>
      </c>
      <c r="K64" s="112">
        <f>SUM(K65:K69)</f>
        <v>843000</v>
      </c>
      <c r="L64" s="112">
        <f>SUM(L65:L69)</f>
        <v>418000</v>
      </c>
      <c r="M64" s="112">
        <f>SUM(M65:M69)</f>
        <v>1261000</v>
      </c>
      <c r="N64" s="258">
        <f t="shared" si="32"/>
        <v>149.58481613285883</v>
      </c>
      <c r="O64" s="236"/>
      <c r="Q64" s="292"/>
      <c r="R64" s="302"/>
      <c r="S64" s="302"/>
    </row>
    <row r="65" spans="1:19" s="77" customFormat="1" x14ac:dyDescent="0.2">
      <c r="A65" s="110">
        <v>1</v>
      </c>
      <c r="B65" s="110">
        <v>2</v>
      </c>
      <c r="C65" s="110"/>
      <c r="D65" s="110"/>
      <c r="E65" s="110"/>
      <c r="F65" s="110" t="s">
        <v>62</v>
      </c>
      <c r="G65" s="110" t="s">
        <v>62</v>
      </c>
      <c r="H65" s="111"/>
      <c r="I65" s="120">
        <v>321</v>
      </c>
      <c r="J65" s="118" t="s">
        <v>40</v>
      </c>
      <c r="K65" s="112">
        <v>71000</v>
      </c>
      <c r="L65" s="112">
        <v>33000</v>
      </c>
      <c r="M65" s="121">
        <v>104000</v>
      </c>
      <c r="N65" s="258">
        <f t="shared" si="32"/>
        <v>146.47887323943664</v>
      </c>
      <c r="Q65" s="292"/>
      <c r="R65" s="302"/>
      <c r="S65" s="302"/>
    </row>
    <row r="66" spans="1:19" s="77" customFormat="1" x14ac:dyDescent="0.2">
      <c r="A66" s="110">
        <v>1</v>
      </c>
      <c r="B66" s="110"/>
      <c r="C66" s="110"/>
      <c r="D66" s="110"/>
      <c r="E66" s="110"/>
      <c r="F66" s="110" t="s">
        <v>62</v>
      </c>
      <c r="G66" s="110" t="s">
        <v>62</v>
      </c>
      <c r="H66" s="111"/>
      <c r="I66" s="120">
        <v>322</v>
      </c>
      <c r="J66" s="118" t="s">
        <v>41</v>
      </c>
      <c r="K66" s="112">
        <v>207000</v>
      </c>
      <c r="L66" s="112">
        <v>33000</v>
      </c>
      <c r="M66" s="121">
        <v>240000</v>
      </c>
      <c r="N66" s="258">
        <f t="shared" si="32"/>
        <v>115.94202898550725</v>
      </c>
      <c r="O66" s="235"/>
      <c r="Q66" s="292"/>
      <c r="R66" s="302"/>
      <c r="S66" s="302"/>
    </row>
    <row r="67" spans="1:19" s="104" customFormat="1" x14ac:dyDescent="0.2">
      <c r="A67" s="110">
        <v>1</v>
      </c>
      <c r="B67" s="110"/>
      <c r="C67" s="110"/>
      <c r="D67" s="110"/>
      <c r="E67" s="110"/>
      <c r="F67" s="110" t="s">
        <v>62</v>
      </c>
      <c r="G67" s="110" t="s">
        <v>62</v>
      </c>
      <c r="H67" s="111"/>
      <c r="I67" s="120">
        <v>323</v>
      </c>
      <c r="J67" s="118" t="s">
        <v>42</v>
      </c>
      <c r="K67" s="112">
        <v>437000</v>
      </c>
      <c r="L67" s="112">
        <v>345000</v>
      </c>
      <c r="M67" s="112">
        <v>782000</v>
      </c>
      <c r="N67" s="258">
        <f t="shared" si="32"/>
        <v>178.94736842105263</v>
      </c>
      <c r="O67" s="234"/>
      <c r="Q67" s="291"/>
      <c r="R67" s="301"/>
      <c r="S67" s="301"/>
    </row>
    <row r="68" spans="1:19" s="104" customFormat="1" x14ac:dyDescent="0.2">
      <c r="A68" s="110">
        <v>1</v>
      </c>
      <c r="B68" s="110"/>
      <c r="C68" s="110"/>
      <c r="D68" s="110"/>
      <c r="E68" s="110"/>
      <c r="F68" s="110"/>
      <c r="G68" s="110"/>
      <c r="H68" s="111"/>
      <c r="I68" s="120">
        <v>324</v>
      </c>
      <c r="J68" s="125" t="s">
        <v>43</v>
      </c>
      <c r="K68" s="121">
        <v>20000</v>
      </c>
      <c r="L68" s="112">
        <v>0</v>
      </c>
      <c r="M68" s="121">
        <v>20000</v>
      </c>
      <c r="N68" s="258">
        <f t="shared" si="32"/>
        <v>100</v>
      </c>
      <c r="O68" s="247"/>
      <c r="Q68" s="291"/>
      <c r="R68" s="301"/>
      <c r="S68" s="301"/>
    </row>
    <row r="69" spans="1:19" s="77" customFormat="1" x14ac:dyDescent="0.2">
      <c r="A69" s="110">
        <v>1</v>
      </c>
      <c r="B69" s="110"/>
      <c r="C69" s="110"/>
      <c r="D69" s="110"/>
      <c r="E69" s="110"/>
      <c r="F69" s="110" t="s">
        <v>62</v>
      </c>
      <c r="G69" s="110" t="s">
        <v>62</v>
      </c>
      <c r="H69" s="111"/>
      <c r="I69" s="120">
        <v>329</v>
      </c>
      <c r="J69" s="118" t="s">
        <v>44</v>
      </c>
      <c r="K69" s="112">
        <v>108000</v>
      </c>
      <c r="L69" s="112">
        <v>7000</v>
      </c>
      <c r="M69" s="112">
        <v>115000</v>
      </c>
      <c r="N69" s="258">
        <f t="shared" si="32"/>
        <v>106.4814814814815</v>
      </c>
      <c r="O69" s="236"/>
      <c r="Q69" s="292"/>
      <c r="R69" s="302"/>
      <c r="S69" s="302"/>
    </row>
    <row r="70" spans="1:19" s="77" customFormat="1" x14ac:dyDescent="0.2">
      <c r="A70" s="110"/>
      <c r="B70" s="110"/>
      <c r="C70" s="110"/>
      <c r="D70" s="110"/>
      <c r="E70" s="110"/>
      <c r="F70" s="110" t="s">
        <v>62</v>
      </c>
      <c r="G70" s="110" t="s">
        <v>62</v>
      </c>
      <c r="H70" s="111"/>
      <c r="I70" s="120">
        <v>34</v>
      </c>
      <c r="J70" s="118" t="s">
        <v>45</v>
      </c>
      <c r="K70" s="112">
        <f>SUM(K71)</f>
        <v>89000</v>
      </c>
      <c r="L70" s="112">
        <f>SUM(L71)</f>
        <v>-50000</v>
      </c>
      <c r="M70" s="112">
        <f>SUM(M71)</f>
        <v>39000</v>
      </c>
      <c r="N70" s="258">
        <f t="shared" si="32"/>
        <v>43.820224719101127</v>
      </c>
      <c r="O70" s="236"/>
      <c r="Q70" s="292"/>
      <c r="R70" s="302"/>
      <c r="S70" s="302"/>
    </row>
    <row r="71" spans="1:19" s="77" customFormat="1" x14ac:dyDescent="0.2">
      <c r="A71" s="110">
        <v>1</v>
      </c>
      <c r="B71" s="110"/>
      <c r="C71" s="110"/>
      <c r="D71" s="110"/>
      <c r="E71" s="110"/>
      <c r="F71" s="110" t="s">
        <v>62</v>
      </c>
      <c r="G71" s="110" t="s">
        <v>62</v>
      </c>
      <c r="H71" s="111"/>
      <c r="I71" s="120">
        <v>343</v>
      </c>
      <c r="J71" s="118" t="s">
        <v>46</v>
      </c>
      <c r="K71" s="112">
        <v>89000</v>
      </c>
      <c r="L71" s="112">
        <v>-50000</v>
      </c>
      <c r="M71" s="112">
        <v>39000</v>
      </c>
      <c r="N71" s="258">
        <f t="shared" si="32"/>
        <v>43.820224719101127</v>
      </c>
      <c r="O71" s="247"/>
      <c r="R71" s="302"/>
      <c r="S71" s="302"/>
    </row>
    <row r="72" spans="1:19" s="77" customFormat="1" x14ac:dyDescent="0.2">
      <c r="A72" s="149">
        <v>1</v>
      </c>
      <c r="B72" s="149"/>
      <c r="C72" s="149"/>
      <c r="D72" s="149"/>
      <c r="E72" s="149"/>
      <c r="F72" s="149">
        <v>6</v>
      </c>
      <c r="G72" s="149" t="s">
        <v>88</v>
      </c>
      <c r="H72" s="161" t="s">
        <v>541</v>
      </c>
      <c r="I72" s="161" t="s">
        <v>203</v>
      </c>
      <c r="J72" s="151" t="s">
        <v>285</v>
      </c>
      <c r="K72" s="152">
        <f>SUM(K73)</f>
        <v>280000</v>
      </c>
      <c r="L72" s="152">
        <f t="shared" ref="L72" si="33">SUM(L73)</f>
        <v>31000</v>
      </c>
      <c r="M72" s="152">
        <f>SUM(M73)</f>
        <v>311000</v>
      </c>
      <c r="N72" s="257">
        <f>AVERAGE(M72/K72)*100</f>
        <v>111.07142857142858</v>
      </c>
      <c r="O72" s="236"/>
      <c r="R72" s="302"/>
      <c r="S72" s="302"/>
    </row>
    <row r="73" spans="1:19" s="77" customFormat="1" x14ac:dyDescent="0.2">
      <c r="A73" s="110"/>
      <c r="B73" s="110"/>
      <c r="C73" s="110"/>
      <c r="D73" s="110"/>
      <c r="E73" s="110"/>
      <c r="F73" s="110" t="s">
        <v>62</v>
      </c>
      <c r="G73" s="110" t="s">
        <v>62</v>
      </c>
      <c r="H73" s="111"/>
      <c r="I73" s="120">
        <v>42</v>
      </c>
      <c r="J73" s="125" t="s">
        <v>56</v>
      </c>
      <c r="K73" s="112">
        <f>SUM(K74:K76)</f>
        <v>280000</v>
      </c>
      <c r="L73" s="112">
        <f>SUM(L74:L76)</f>
        <v>31000</v>
      </c>
      <c r="M73" s="112">
        <f t="shared" ref="M73" si="34">SUM(M74:M76)</f>
        <v>311000</v>
      </c>
      <c r="N73" s="258">
        <f t="shared" si="32"/>
        <v>111.07142857142858</v>
      </c>
      <c r="O73" s="236"/>
      <c r="Q73" s="292"/>
      <c r="R73" s="302"/>
      <c r="S73" s="302"/>
    </row>
    <row r="74" spans="1:19" s="77" customFormat="1" x14ac:dyDescent="0.2">
      <c r="A74" s="110">
        <v>1</v>
      </c>
      <c r="B74" s="110"/>
      <c r="C74" s="110"/>
      <c r="D74" s="110"/>
      <c r="E74" s="110"/>
      <c r="F74" s="110"/>
      <c r="G74" s="110"/>
      <c r="H74" s="111"/>
      <c r="I74" s="120">
        <v>422</v>
      </c>
      <c r="J74" s="125" t="s">
        <v>439</v>
      </c>
      <c r="K74" s="112">
        <v>80000</v>
      </c>
      <c r="L74" s="112">
        <v>21000</v>
      </c>
      <c r="M74" s="112">
        <v>101000</v>
      </c>
      <c r="N74" s="258">
        <f t="shared" si="32"/>
        <v>126.25</v>
      </c>
      <c r="O74" s="236"/>
      <c r="Q74" s="292"/>
      <c r="R74" s="302"/>
      <c r="S74" s="302"/>
    </row>
    <row r="75" spans="1:19" s="77" customFormat="1" x14ac:dyDescent="0.2">
      <c r="A75" s="110">
        <v>1</v>
      </c>
      <c r="B75" s="110"/>
      <c r="C75" s="110"/>
      <c r="D75" s="110"/>
      <c r="E75" s="110"/>
      <c r="F75" s="110">
        <v>6</v>
      </c>
      <c r="G75" s="110"/>
      <c r="H75" s="111"/>
      <c r="I75" s="120">
        <v>423</v>
      </c>
      <c r="J75" s="125" t="s">
        <v>587</v>
      </c>
      <c r="K75" s="112">
        <v>180000</v>
      </c>
      <c r="L75" s="112">
        <v>0</v>
      </c>
      <c r="M75" s="112">
        <v>180000</v>
      </c>
      <c r="N75" s="258">
        <f t="shared" si="32"/>
        <v>100</v>
      </c>
      <c r="O75" s="236"/>
      <c r="Q75" s="292"/>
      <c r="R75" s="302"/>
      <c r="S75" s="302"/>
    </row>
    <row r="76" spans="1:19" s="77" customFormat="1" x14ac:dyDescent="0.2">
      <c r="A76" s="110">
        <v>1</v>
      </c>
      <c r="B76" s="110"/>
      <c r="C76" s="110"/>
      <c r="D76" s="110"/>
      <c r="E76" s="110"/>
      <c r="F76" s="110"/>
      <c r="G76" s="110"/>
      <c r="H76" s="111"/>
      <c r="I76" s="120">
        <v>426</v>
      </c>
      <c r="J76" s="125" t="s">
        <v>440</v>
      </c>
      <c r="K76" s="112">
        <v>20000</v>
      </c>
      <c r="L76" s="112">
        <v>10000</v>
      </c>
      <c r="M76" s="112">
        <v>30000</v>
      </c>
      <c r="N76" s="258">
        <f t="shared" si="32"/>
        <v>150</v>
      </c>
      <c r="O76" s="236"/>
      <c r="Q76" s="292"/>
      <c r="R76" s="302"/>
      <c r="S76" s="302"/>
    </row>
    <row r="77" spans="1:19" s="77" customFormat="1" x14ac:dyDescent="0.2">
      <c r="A77" s="144"/>
      <c r="B77" s="144"/>
      <c r="C77" s="144"/>
      <c r="D77" s="144"/>
      <c r="E77" s="144"/>
      <c r="F77" s="144"/>
      <c r="G77" s="144"/>
      <c r="H77" s="145"/>
      <c r="I77" s="148" t="s">
        <v>204</v>
      </c>
      <c r="J77" s="147"/>
      <c r="K77" s="147">
        <f>SUM(K78+K157)</f>
        <v>31704870</v>
      </c>
      <c r="L77" s="147">
        <f t="shared" ref="L77:M77" si="35">SUM(L78+L157)</f>
        <v>-13311560</v>
      </c>
      <c r="M77" s="147">
        <f t="shared" si="35"/>
        <v>18393310</v>
      </c>
      <c r="N77" s="255">
        <f t="shared" ref="N77:N81" si="36">AVERAGE(M77/K77)*100</f>
        <v>58.014147353387671</v>
      </c>
      <c r="O77" s="236"/>
      <c r="Q77" s="292"/>
      <c r="R77" s="302"/>
      <c r="S77" s="302"/>
    </row>
    <row r="78" spans="1:19" s="77" customFormat="1" x14ac:dyDescent="0.2">
      <c r="A78" s="144"/>
      <c r="B78" s="144"/>
      <c r="C78" s="144"/>
      <c r="D78" s="144"/>
      <c r="E78" s="144"/>
      <c r="F78" s="144"/>
      <c r="G78" s="144"/>
      <c r="H78" s="145"/>
      <c r="I78" s="148" t="s">
        <v>205</v>
      </c>
      <c r="J78" s="147"/>
      <c r="K78" s="147">
        <f>SUM(K82+K113+K126+K139)</f>
        <v>4475000</v>
      </c>
      <c r="L78" s="147">
        <f t="shared" ref="L78:M78" si="37">SUM(L82+L113+L126+L139)</f>
        <v>450310</v>
      </c>
      <c r="M78" s="147">
        <f t="shared" si="37"/>
        <v>4925310</v>
      </c>
      <c r="N78" s="255">
        <f t="shared" si="36"/>
        <v>110.0627932960894</v>
      </c>
      <c r="O78" s="236"/>
      <c r="Q78" s="292"/>
      <c r="R78" s="302"/>
      <c r="S78" s="302"/>
    </row>
    <row r="79" spans="1:19" s="77" customFormat="1" x14ac:dyDescent="0.2">
      <c r="A79" s="178"/>
      <c r="B79" s="178"/>
      <c r="C79" s="178"/>
      <c r="D79" s="178"/>
      <c r="E79" s="178"/>
      <c r="F79" s="178"/>
      <c r="G79" s="178"/>
      <c r="H79" s="176" t="s">
        <v>87</v>
      </c>
      <c r="I79" s="148" t="s">
        <v>234</v>
      </c>
      <c r="J79" s="177"/>
      <c r="K79" s="179">
        <f>SUM(K140+K146+K151+K154)</f>
        <v>410000</v>
      </c>
      <c r="L79" s="179">
        <f t="shared" ref="L79:M79" si="38">SUM(L140+L146+L151+L154)</f>
        <v>105310</v>
      </c>
      <c r="M79" s="179">
        <f t="shared" si="38"/>
        <v>515310</v>
      </c>
      <c r="N79" s="255">
        <f t="shared" si="36"/>
        <v>125.68536585365852</v>
      </c>
      <c r="O79" s="236"/>
      <c r="Q79" s="292"/>
      <c r="R79" s="302"/>
      <c r="S79" s="302"/>
    </row>
    <row r="80" spans="1:19" s="77" customFormat="1" x14ac:dyDescent="0.2">
      <c r="A80" s="144"/>
      <c r="B80" s="144"/>
      <c r="C80" s="144"/>
      <c r="D80" s="144"/>
      <c r="E80" s="144"/>
      <c r="F80" s="144"/>
      <c r="G80" s="144"/>
      <c r="H80" s="176" t="s">
        <v>124</v>
      </c>
      <c r="I80" s="148" t="s">
        <v>229</v>
      </c>
      <c r="J80" s="147"/>
      <c r="K80" s="147">
        <f>SUM(K101+K104+K127+K130+K133+K136)</f>
        <v>600000</v>
      </c>
      <c r="L80" s="147">
        <f t="shared" ref="L80:M80" si="39">SUM(L101+L104+L127+L130+L133+L136)</f>
        <v>-120000</v>
      </c>
      <c r="M80" s="147">
        <f t="shared" si="39"/>
        <v>480000</v>
      </c>
      <c r="N80" s="255">
        <f t="shared" si="36"/>
        <v>80</v>
      </c>
      <c r="O80" s="236"/>
      <c r="Q80" s="292"/>
      <c r="R80" s="302"/>
      <c r="S80" s="302"/>
    </row>
    <row r="81" spans="1:19" s="77" customFormat="1" x14ac:dyDescent="0.2">
      <c r="A81" s="144"/>
      <c r="B81" s="144"/>
      <c r="C81" s="144"/>
      <c r="D81" s="144"/>
      <c r="E81" s="144"/>
      <c r="F81" s="144"/>
      <c r="G81" s="144"/>
      <c r="H81" s="176" t="s">
        <v>111</v>
      </c>
      <c r="I81" s="148" t="s">
        <v>206</v>
      </c>
      <c r="J81" s="177"/>
      <c r="K81" s="147">
        <f>SUM(K83+K86+K89+K92+K95+K98+K107+K110+K114+K117+K120+K123)</f>
        <v>3465000</v>
      </c>
      <c r="L81" s="147">
        <f t="shared" ref="L81:M81" si="40">SUM(L83+L86+L89+L92+L95+L98+L107+L110+L114+L117+L120+L123)</f>
        <v>465000</v>
      </c>
      <c r="M81" s="147">
        <f t="shared" si="40"/>
        <v>3930000</v>
      </c>
      <c r="N81" s="255">
        <f t="shared" si="36"/>
        <v>113.41991341991343</v>
      </c>
      <c r="O81" s="236"/>
      <c r="Q81" s="292"/>
      <c r="R81" s="302"/>
      <c r="S81" s="302"/>
    </row>
    <row r="82" spans="1:19" s="77" customFormat="1" x14ac:dyDescent="0.2">
      <c r="A82" s="167">
        <v>1</v>
      </c>
      <c r="B82" s="167"/>
      <c r="C82" s="167">
        <v>3</v>
      </c>
      <c r="D82" s="167">
        <v>4</v>
      </c>
      <c r="E82" s="167"/>
      <c r="F82" s="167"/>
      <c r="G82" s="167" t="s">
        <v>88</v>
      </c>
      <c r="H82" s="168"/>
      <c r="I82" s="169" t="s">
        <v>108</v>
      </c>
      <c r="J82" s="170" t="s">
        <v>207</v>
      </c>
      <c r="K82" s="171">
        <f>SUM(K83+K86+K89+K92+K95+K98+K101+K104+K107+K110)</f>
        <v>3420000</v>
      </c>
      <c r="L82" s="171">
        <f t="shared" ref="L82:M82" si="41">SUM(L83+L86+L89+L92+L95+L98+L101+L104+L107+L110)</f>
        <v>430000</v>
      </c>
      <c r="M82" s="171">
        <f t="shared" si="41"/>
        <v>3850000</v>
      </c>
      <c r="N82" s="256">
        <f>AVERAGE(M82/K82)*100</f>
        <v>112.57309941520468</v>
      </c>
      <c r="O82" s="236"/>
      <c r="Q82" s="292"/>
      <c r="R82" s="302"/>
      <c r="S82" s="302"/>
    </row>
    <row r="83" spans="1:19" s="77" customFormat="1" x14ac:dyDescent="0.2">
      <c r="A83" s="149">
        <v>1</v>
      </c>
      <c r="B83" s="149"/>
      <c r="C83" s="149">
        <v>3</v>
      </c>
      <c r="D83" s="149"/>
      <c r="E83" s="149"/>
      <c r="F83" s="149" t="s">
        <v>88</v>
      </c>
      <c r="G83" s="149" t="s">
        <v>88</v>
      </c>
      <c r="H83" s="161" t="s">
        <v>433</v>
      </c>
      <c r="I83" s="150" t="s">
        <v>109</v>
      </c>
      <c r="J83" s="151" t="s">
        <v>431</v>
      </c>
      <c r="K83" s="152">
        <f t="shared" ref="K83:M84" si="42">SUM(K84)</f>
        <v>600000</v>
      </c>
      <c r="L83" s="152">
        <f t="shared" si="42"/>
        <v>-130000</v>
      </c>
      <c r="M83" s="152">
        <f t="shared" si="42"/>
        <v>470000</v>
      </c>
      <c r="N83" s="257">
        <f>AVERAGE(M83/K83)*100</f>
        <v>78.333333333333329</v>
      </c>
      <c r="O83" s="236"/>
      <c r="S83" s="302"/>
    </row>
    <row r="84" spans="1:19" s="77" customFormat="1" x14ac:dyDescent="0.2">
      <c r="A84" s="110"/>
      <c r="B84" s="110"/>
      <c r="C84" s="110"/>
      <c r="D84" s="110"/>
      <c r="E84" s="110"/>
      <c r="F84" s="110" t="s">
        <v>62</v>
      </c>
      <c r="G84" s="110" t="s">
        <v>62</v>
      </c>
      <c r="H84" s="111"/>
      <c r="I84" s="120">
        <v>32</v>
      </c>
      <c r="J84" s="118" t="s">
        <v>39</v>
      </c>
      <c r="K84" s="112">
        <f t="shared" si="42"/>
        <v>600000</v>
      </c>
      <c r="L84" s="112">
        <f t="shared" si="42"/>
        <v>-130000</v>
      </c>
      <c r="M84" s="112">
        <f t="shared" si="42"/>
        <v>470000</v>
      </c>
      <c r="N84" s="258">
        <f t="shared" ref="N84:N85" si="43">AVERAGE(M84/K84*100)</f>
        <v>78.333333333333329</v>
      </c>
      <c r="O84" s="236"/>
      <c r="S84" s="302"/>
    </row>
    <row r="85" spans="1:19" s="77" customFormat="1" x14ac:dyDescent="0.2">
      <c r="A85" s="110">
        <v>1</v>
      </c>
      <c r="B85" s="110"/>
      <c r="C85" s="110">
        <v>3</v>
      </c>
      <c r="D85" s="110"/>
      <c r="E85" s="110"/>
      <c r="F85" s="110" t="s">
        <v>62</v>
      </c>
      <c r="G85" s="110" t="s">
        <v>62</v>
      </c>
      <c r="H85" s="111"/>
      <c r="I85" s="120">
        <v>323</v>
      </c>
      <c r="J85" s="118" t="s">
        <v>42</v>
      </c>
      <c r="K85" s="112">
        <v>600000</v>
      </c>
      <c r="L85" s="112">
        <v>-130000</v>
      </c>
      <c r="M85" s="112">
        <v>470000</v>
      </c>
      <c r="N85" s="258">
        <f t="shared" si="43"/>
        <v>78.333333333333329</v>
      </c>
      <c r="O85" s="236"/>
      <c r="Q85" s="292"/>
      <c r="R85" s="302"/>
      <c r="S85" s="302"/>
    </row>
    <row r="86" spans="1:19" s="77" customFormat="1" x14ac:dyDescent="0.2">
      <c r="A86" s="149">
        <v>1</v>
      </c>
      <c r="B86" s="149"/>
      <c r="C86" s="149"/>
      <c r="D86" s="149"/>
      <c r="E86" s="149"/>
      <c r="F86" s="149" t="s">
        <v>88</v>
      </c>
      <c r="G86" s="149" t="s">
        <v>88</v>
      </c>
      <c r="H86" s="161" t="s">
        <v>116</v>
      </c>
      <c r="I86" s="161" t="s">
        <v>209</v>
      </c>
      <c r="J86" s="151" t="s">
        <v>208</v>
      </c>
      <c r="K86" s="152">
        <f t="shared" ref="K86:M93" si="44">SUM(K87)</f>
        <v>230000</v>
      </c>
      <c r="L86" s="152">
        <f t="shared" si="44"/>
        <v>20000</v>
      </c>
      <c r="M86" s="152">
        <f t="shared" si="44"/>
        <v>250000</v>
      </c>
      <c r="N86" s="257">
        <f>AVERAGE(M86/K86)*100</f>
        <v>108.69565217391303</v>
      </c>
      <c r="O86" s="236"/>
      <c r="S86" s="302"/>
    </row>
    <row r="87" spans="1:19" s="77" customFormat="1" x14ac:dyDescent="0.2">
      <c r="A87" s="110"/>
      <c r="B87" s="110"/>
      <c r="C87" s="110"/>
      <c r="D87" s="110"/>
      <c r="E87" s="110"/>
      <c r="F87" s="110" t="s">
        <v>62</v>
      </c>
      <c r="G87" s="110" t="s">
        <v>62</v>
      </c>
      <c r="H87" s="111"/>
      <c r="I87" s="120">
        <v>32</v>
      </c>
      <c r="J87" s="118" t="s">
        <v>39</v>
      </c>
      <c r="K87" s="112">
        <f t="shared" si="44"/>
        <v>230000</v>
      </c>
      <c r="L87" s="112">
        <f t="shared" si="44"/>
        <v>20000</v>
      </c>
      <c r="M87" s="112">
        <f t="shared" si="44"/>
        <v>250000</v>
      </c>
      <c r="N87" s="258">
        <f t="shared" ref="N87:N88" si="45">AVERAGE(M87/K87*100)</f>
        <v>108.69565217391303</v>
      </c>
      <c r="O87" s="236"/>
      <c r="Q87" s="292"/>
      <c r="R87" s="302"/>
      <c r="S87" s="302"/>
    </row>
    <row r="88" spans="1:19" s="77" customFormat="1" x14ac:dyDescent="0.2">
      <c r="A88" s="110">
        <v>1</v>
      </c>
      <c r="B88" s="110"/>
      <c r="C88" s="110"/>
      <c r="D88" s="110"/>
      <c r="E88" s="110"/>
      <c r="F88" s="110" t="s">
        <v>62</v>
      </c>
      <c r="G88" s="110" t="s">
        <v>62</v>
      </c>
      <c r="H88" s="111"/>
      <c r="I88" s="120">
        <v>323</v>
      </c>
      <c r="J88" s="118" t="s">
        <v>42</v>
      </c>
      <c r="K88" s="112">
        <v>230000</v>
      </c>
      <c r="L88" s="112">
        <f>M88-K88</f>
        <v>20000</v>
      </c>
      <c r="M88" s="112">
        <v>250000</v>
      </c>
      <c r="N88" s="258">
        <f t="shared" si="45"/>
        <v>108.69565217391303</v>
      </c>
      <c r="O88" s="236"/>
      <c r="Q88" s="292"/>
      <c r="R88" s="302"/>
      <c r="S88" s="302"/>
    </row>
    <row r="89" spans="1:19" s="104" customFormat="1" x14ac:dyDescent="0.2">
      <c r="A89" s="149"/>
      <c r="B89" s="149"/>
      <c r="C89" s="149">
        <v>3</v>
      </c>
      <c r="D89" s="149"/>
      <c r="E89" s="149"/>
      <c r="F89" s="149" t="s">
        <v>88</v>
      </c>
      <c r="G89" s="149" t="s">
        <v>88</v>
      </c>
      <c r="H89" s="161" t="s">
        <v>116</v>
      </c>
      <c r="I89" s="161" t="s">
        <v>210</v>
      </c>
      <c r="J89" s="151" t="s">
        <v>211</v>
      </c>
      <c r="K89" s="152">
        <f>SUM(K90)</f>
        <v>900000</v>
      </c>
      <c r="L89" s="152">
        <f t="shared" si="44"/>
        <v>200000</v>
      </c>
      <c r="M89" s="152">
        <f>SUM(M90)</f>
        <v>1100000</v>
      </c>
      <c r="N89" s="257">
        <f>AVERAGE(M89/K89)*100</f>
        <v>122.22222222222223</v>
      </c>
      <c r="O89" s="234"/>
      <c r="Q89" s="291"/>
      <c r="R89" s="301"/>
      <c r="S89" s="301"/>
    </row>
    <row r="90" spans="1:19" s="104" customFormat="1" x14ac:dyDescent="0.2">
      <c r="A90" s="110"/>
      <c r="B90" s="110"/>
      <c r="C90" s="110"/>
      <c r="D90" s="110"/>
      <c r="E90" s="110"/>
      <c r="F90" s="110" t="s">
        <v>62</v>
      </c>
      <c r="G90" s="110" t="s">
        <v>62</v>
      </c>
      <c r="H90" s="111"/>
      <c r="I90" s="120">
        <v>32</v>
      </c>
      <c r="J90" s="118" t="s">
        <v>39</v>
      </c>
      <c r="K90" s="112">
        <f>SUM(K91)</f>
        <v>900000</v>
      </c>
      <c r="L90" s="112">
        <f t="shared" si="44"/>
        <v>200000</v>
      </c>
      <c r="M90" s="112">
        <f>SUM(M91)</f>
        <v>1100000</v>
      </c>
      <c r="N90" s="258">
        <f t="shared" ref="N90:N91" si="46">AVERAGE(M90/K90*100)</f>
        <v>122.22222222222223</v>
      </c>
      <c r="O90" s="234"/>
      <c r="Q90" s="291"/>
      <c r="R90" s="301"/>
      <c r="S90" s="301"/>
    </row>
    <row r="91" spans="1:19" s="104" customFormat="1" x14ac:dyDescent="0.2">
      <c r="A91" s="110"/>
      <c r="B91" s="110"/>
      <c r="C91" s="110">
        <v>3</v>
      </c>
      <c r="D91" s="110"/>
      <c r="E91" s="110"/>
      <c r="F91" s="110" t="s">
        <v>62</v>
      </c>
      <c r="G91" s="110" t="s">
        <v>62</v>
      </c>
      <c r="H91" s="111"/>
      <c r="I91" s="120">
        <v>322</v>
      </c>
      <c r="J91" s="125" t="s">
        <v>441</v>
      </c>
      <c r="K91" s="112">
        <v>900000</v>
      </c>
      <c r="L91" s="112">
        <v>200000</v>
      </c>
      <c r="M91" s="112">
        <v>1100000</v>
      </c>
      <c r="N91" s="258">
        <f t="shared" si="46"/>
        <v>122.22222222222223</v>
      </c>
      <c r="O91" s="234"/>
      <c r="Q91" s="291"/>
      <c r="R91" s="301"/>
      <c r="S91" s="301"/>
    </row>
    <row r="92" spans="1:19" s="104" customFormat="1" x14ac:dyDescent="0.2">
      <c r="A92" s="149">
        <v>1</v>
      </c>
      <c r="B92" s="149"/>
      <c r="C92" s="149"/>
      <c r="D92" s="149"/>
      <c r="E92" s="149"/>
      <c r="F92" s="149" t="s">
        <v>88</v>
      </c>
      <c r="G92" s="149" t="s">
        <v>88</v>
      </c>
      <c r="H92" s="161" t="s">
        <v>433</v>
      </c>
      <c r="I92" s="161" t="s">
        <v>212</v>
      </c>
      <c r="J92" s="151" t="s">
        <v>213</v>
      </c>
      <c r="K92" s="152">
        <f>SUM(K93)</f>
        <v>100000</v>
      </c>
      <c r="L92" s="152">
        <f t="shared" si="44"/>
        <v>50000</v>
      </c>
      <c r="M92" s="152">
        <f>SUM(M93)</f>
        <v>150000</v>
      </c>
      <c r="N92" s="257">
        <f>AVERAGE(M92/K92)*100</f>
        <v>150</v>
      </c>
      <c r="O92" s="234"/>
      <c r="Q92" s="291"/>
      <c r="R92" s="301"/>
      <c r="S92" s="301"/>
    </row>
    <row r="93" spans="1:19" s="104" customFormat="1" x14ac:dyDescent="0.2">
      <c r="A93" s="110"/>
      <c r="B93" s="110"/>
      <c r="C93" s="110"/>
      <c r="D93" s="110"/>
      <c r="E93" s="110"/>
      <c r="F93" s="110" t="s">
        <v>62</v>
      </c>
      <c r="G93" s="110" t="s">
        <v>62</v>
      </c>
      <c r="H93" s="111"/>
      <c r="I93" s="120">
        <v>32</v>
      </c>
      <c r="J93" s="118" t="s">
        <v>39</v>
      </c>
      <c r="K93" s="121">
        <f>SUM(K94)</f>
        <v>100000</v>
      </c>
      <c r="L93" s="112">
        <f t="shared" si="44"/>
        <v>50000</v>
      </c>
      <c r="M93" s="121">
        <f>SUM(M94)</f>
        <v>150000</v>
      </c>
      <c r="N93" s="258">
        <f t="shared" ref="N93:N94" si="47">AVERAGE(M93/K93*100)</f>
        <v>150</v>
      </c>
      <c r="O93" s="234"/>
      <c r="Q93" s="291"/>
      <c r="R93" s="301"/>
      <c r="S93" s="301"/>
    </row>
    <row r="94" spans="1:19" s="104" customFormat="1" x14ac:dyDescent="0.2">
      <c r="A94" s="110">
        <v>1</v>
      </c>
      <c r="B94" s="110"/>
      <c r="C94" s="110"/>
      <c r="D94" s="110"/>
      <c r="E94" s="110"/>
      <c r="F94" s="110" t="s">
        <v>62</v>
      </c>
      <c r="G94" s="110" t="s">
        <v>62</v>
      </c>
      <c r="H94" s="111"/>
      <c r="I94" s="120">
        <v>329</v>
      </c>
      <c r="J94" s="125" t="s">
        <v>438</v>
      </c>
      <c r="K94" s="112">
        <v>100000</v>
      </c>
      <c r="L94" s="112">
        <v>50000</v>
      </c>
      <c r="M94" s="112">
        <v>150000</v>
      </c>
      <c r="N94" s="258">
        <f t="shared" si="47"/>
        <v>150</v>
      </c>
      <c r="O94" s="234"/>
      <c r="Q94" s="291"/>
      <c r="R94" s="301"/>
      <c r="S94" s="301"/>
    </row>
    <row r="95" spans="1:19" s="104" customFormat="1" x14ac:dyDescent="0.2">
      <c r="A95" s="149">
        <v>1</v>
      </c>
      <c r="B95" s="149"/>
      <c r="C95" s="149">
        <v>3</v>
      </c>
      <c r="D95" s="149">
        <v>4</v>
      </c>
      <c r="E95" s="149"/>
      <c r="F95" s="149"/>
      <c r="G95" s="149" t="s">
        <v>88</v>
      </c>
      <c r="H95" s="161" t="s">
        <v>433</v>
      </c>
      <c r="I95" s="161" t="s">
        <v>214</v>
      </c>
      <c r="J95" s="151" t="s">
        <v>215</v>
      </c>
      <c r="K95" s="152">
        <f t="shared" ref="K95:M96" si="48">SUM(K96)</f>
        <v>980000</v>
      </c>
      <c r="L95" s="152">
        <f t="shared" si="48"/>
        <v>470000</v>
      </c>
      <c r="M95" s="152">
        <f t="shared" si="48"/>
        <v>1450000</v>
      </c>
      <c r="N95" s="257">
        <f>AVERAGE(M95/K95)*100</f>
        <v>147.9591836734694</v>
      </c>
      <c r="O95" s="234"/>
      <c r="Q95" s="291"/>
      <c r="R95" s="301"/>
      <c r="S95" s="301"/>
    </row>
    <row r="96" spans="1:19" s="77" customFormat="1" x14ac:dyDescent="0.2">
      <c r="A96" s="110"/>
      <c r="B96" s="110"/>
      <c r="C96" s="110"/>
      <c r="D96" s="110"/>
      <c r="E96" s="110"/>
      <c r="F96" s="110" t="s">
        <v>62</v>
      </c>
      <c r="G96" s="110" t="s">
        <v>62</v>
      </c>
      <c r="H96" s="111"/>
      <c r="I96" s="120">
        <v>32</v>
      </c>
      <c r="J96" s="118" t="s">
        <v>39</v>
      </c>
      <c r="K96" s="112">
        <f t="shared" si="48"/>
        <v>980000</v>
      </c>
      <c r="L96" s="112">
        <f t="shared" si="48"/>
        <v>470000</v>
      </c>
      <c r="M96" s="112">
        <f t="shared" si="48"/>
        <v>1450000</v>
      </c>
      <c r="N96" s="258">
        <f t="shared" ref="N96:N97" si="49">AVERAGE(M96/K96*100)</f>
        <v>147.9591836734694</v>
      </c>
      <c r="O96" s="236"/>
      <c r="Q96" s="292"/>
      <c r="R96" s="302"/>
      <c r="S96" s="302"/>
    </row>
    <row r="97" spans="1:19" s="77" customFormat="1" x14ac:dyDescent="0.2">
      <c r="A97" s="110">
        <v>1</v>
      </c>
      <c r="B97" s="110"/>
      <c r="C97" s="110">
        <v>3</v>
      </c>
      <c r="D97" s="110">
        <v>4</v>
      </c>
      <c r="E97" s="110"/>
      <c r="F97" s="110"/>
      <c r="G97" s="110" t="s">
        <v>62</v>
      </c>
      <c r="H97" s="111"/>
      <c r="I97" s="120">
        <v>323</v>
      </c>
      <c r="J97" s="118" t="s">
        <v>42</v>
      </c>
      <c r="K97" s="112">
        <v>980000</v>
      </c>
      <c r="L97" s="112">
        <v>470000</v>
      </c>
      <c r="M97" s="112">
        <v>1450000</v>
      </c>
      <c r="N97" s="258">
        <f t="shared" si="49"/>
        <v>147.9591836734694</v>
      </c>
      <c r="O97" s="236"/>
      <c r="Q97" s="292"/>
      <c r="R97" s="302"/>
      <c r="S97" s="302"/>
    </row>
    <row r="98" spans="1:19" s="77" customFormat="1" x14ac:dyDescent="0.2">
      <c r="A98" s="149">
        <v>1</v>
      </c>
      <c r="B98" s="149"/>
      <c r="C98" s="149"/>
      <c r="D98" s="149">
        <v>4</v>
      </c>
      <c r="E98" s="149"/>
      <c r="F98" s="149" t="s">
        <v>88</v>
      </c>
      <c r="G98" s="149" t="s">
        <v>88</v>
      </c>
      <c r="H98" s="161" t="s">
        <v>433</v>
      </c>
      <c r="I98" s="161" t="s">
        <v>216</v>
      </c>
      <c r="J98" s="151" t="s">
        <v>217</v>
      </c>
      <c r="K98" s="152">
        <f t="shared" ref="K98:M99" si="50">SUM(K99)</f>
        <v>500000</v>
      </c>
      <c r="L98" s="152">
        <f t="shared" si="50"/>
        <v>-100000</v>
      </c>
      <c r="M98" s="152">
        <f t="shared" si="50"/>
        <v>400000</v>
      </c>
      <c r="N98" s="257">
        <f>AVERAGE(M98/K98)*100</f>
        <v>80</v>
      </c>
      <c r="O98" s="236"/>
      <c r="Q98" s="292"/>
      <c r="R98" s="302"/>
      <c r="S98" s="302"/>
    </row>
    <row r="99" spans="1:19" s="77" customFormat="1" x14ac:dyDescent="0.2">
      <c r="A99" s="110"/>
      <c r="B99" s="110"/>
      <c r="C99" s="110"/>
      <c r="D99" s="110"/>
      <c r="E99" s="110"/>
      <c r="F99" s="110" t="s">
        <v>62</v>
      </c>
      <c r="G99" s="110" t="s">
        <v>62</v>
      </c>
      <c r="H99" s="111"/>
      <c r="I99" s="120">
        <v>32</v>
      </c>
      <c r="J99" s="118" t="s">
        <v>39</v>
      </c>
      <c r="K99" s="112">
        <f t="shared" si="50"/>
        <v>500000</v>
      </c>
      <c r="L99" s="112">
        <f t="shared" si="50"/>
        <v>-100000</v>
      </c>
      <c r="M99" s="112">
        <f t="shared" si="50"/>
        <v>400000</v>
      </c>
      <c r="N99" s="258">
        <f t="shared" ref="N99:N100" si="51">AVERAGE(M99/K99*100)</f>
        <v>80</v>
      </c>
      <c r="O99" s="236"/>
      <c r="Q99" s="292"/>
      <c r="R99" s="302"/>
      <c r="S99" s="302"/>
    </row>
    <row r="100" spans="1:19" s="77" customFormat="1" x14ac:dyDescent="0.2">
      <c r="A100" s="110">
        <v>1</v>
      </c>
      <c r="B100" s="110"/>
      <c r="C100" s="110"/>
      <c r="D100" s="110">
        <v>4</v>
      </c>
      <c r="E100" s="110"/>
      <c r="F100" s="110" t="s">
        <v>62</v>
      </c>
      <c r="G100" s="110" t="s">
        <v>62</v>
      </c>
      <c r="H100" s="111"/>
      <c r="I100" s="120">
        <v>323</v>
      </c>
      <c r="J100" s="118" t="s">
        <v>42</v>
      </c>
      <c r="K100" s="112">
        <v>500000</v>
      </c>
      <c r="L100" s="112">
        <v>-100000</v>
      </c>
      <c r="M100" s="112">
        <v>400000</v>
      </c>
      <c r="N100" s="258">
        <f t="shared" si="51"/>
        <v>80</v>
      </c>
      <c r="O100" s="236"/>
      <c r="Q100" s="292"/>
      <c r="R100" s="302"/>
      <c r="S100" s="302"/>
    </row>
    <row r="101" spans="1:19" s="77" customFormat="1" x14ac:dyDescent="0.2">
      <c r="A101" s="149">
        <v>1</v>
      </c>
      <c r="B101" s="149"/>
      <c r="C101" s="149"/>
      <c r="D101" s="149"/>
      <c r="E101" s="149"/>
      <c r="F101" s="149" t="s">
        <v>88</v>
      </c>
      <c r="G101" s="149" t="s">
        <v>88</v>
      </c>
      <c r="H101" s="161" t="s">
        <v>118</v>
      </c>
      <c r="I101" s="161" t="s">
        <v>218</v>
      </c>
      <c r="J101" s="151" t="s">
        <v>219</v>
      </c>
      <c r="K101" s="152">
        <f t="shared" ref="K101:M102" si="52">SUM(K102)</f>
        <v>20000</v>
      </c>
      <c r="L101" s="152">
        <f t="shared" si="52"/>
        <v>-10000</v>
      </c>
      <c r="M101" s="152">
        <f t="shared" si="52"/>
        <v>10000</v>
      </c>
      <c r="N101" s="257">
        <f>AVERAGE(M101/K101)*100</f>
        <v>50</v>
      </c>
      <c r="O101" s="236"/>
      <c r="S101" s="302"/>
    </row>
    <row r="102" spans="1:19" s="77" customFormat="1" x14ac:dyDescent="0.2">
      <c r="A102" s="110"/>
      <c r="B102" s="110"/>
      <c r="C102" s="110"/>
      <c r="D102" s="110"/>
      <c r="E102" s="110"/>
      <c r="F102" s="110" t="s">
        <v>62</v>
      </c>
      <c r="G102" s="110" t="s">
        <v>62</v>
      </c>
      <c r="H102" s="111"/>
      <c r="I102" s="120">
        <v>32</v>
      </c>
      <c r="J102" s="118" t="s">
        <v>39</v>
      </c>
      <c r="K102" s="112">
        <f t="shared" si="52"/>
        <v>20000</v>
      </c>
      <c r="L102" s="112">
        <f t="shared" si="52"/>
        <v>-10000</v>
      </c>
      <c r="M102" s="112">
        <f t="shared" si="52"/>
        <v>10000</v>
      </c>
      <c r="N102" s="258">
        <f t="shared" ref="N102:N103" si="53">AVERAGE(M102/K102*100)</f>
        <v>50</v>
      </c>
      <c r="O102" s="236"/>
      <c r="S102" s="302"/>
    </row>
    <row r="103" spans="1:19" s="77" customFormat="1" x14ac:dyDescent="0.2">
      <c r="A103" s="110">
        <v>1</v>
      </c>
      <c r="B103" s="110"/>
      <c r="C103" s="110"/>
      <c r="D103" s="110"/>
      <c r="E103" s="110"/>
      <c r="F103" s="110" t="s">
        <v>62</v>
      </c>
      <c r="G103" s="110" t="s">
        <v>62</v>
      </c>
      <c r="H103" s="111"/>
      <c r="I103" s="120">
        <v>323</v>
      </c>
      <c r="J103" s="118" t="s">
        <v>42</v>
      </c>
      <c r="K103" s="112">
        <v>20000</v>
      </c>
      <c r="L103" s="112">
        <v>-10000</v>
      </c>
      <c r="M103" s="112">
        <v>10000</v>
      </c>
      <c r="N103" s="258">
        <f t="shared" si="53"/>
        <v>50</v>
      </c>
      <c r="O103" s="236"/>
      <c r="Q103" s="292"/>
      <c r="R103" s="302"/>
      <c r="S103" s="302"/>
    </row>
    <row r="104" spans="1:19" s="77" customFormat="1" x14ac:dyDescent="0.2">
      <c r="A104" s="149">
        <v>1</v>
      </c>
      <c r="B104" s="149"/>
      <c r="C104" s="149"/>
      <c r="D104" s="149"/>
      <c r="E104" s="149"/>
      <c r="F104" s="149" t="s">
        <v>88</v>
      </c>
      <c r="G104" s="149" t="s">
        <v>88</v>
      </c>
      <c r="H104" s="161" t="s">
        <v>544</v>
      </c>
      <c r="I104" s="161" t="s">
        <v>220</v>
      </c>
      <c r="J104" s="151" t="s">
        <v>221</v>
      </c>
      <c r="K104" s="152">
        <f t="shared" ref="K104:M105" si="54">SUM(K105)</f>
        <v>50000</v>
      </c>
      <c r="L104" s="152">
        <f t="shared" si="54"/>
        <v>-40000</v>
      </c>
      <c r="M104" s="152">
        <f t="shared" si="54"/>
        <v>10000</v>
      </c>
      <c r="N104" s="257">
        <f>AVERAGE(M104/K104)*100</f>
        <v>20</v>
      </c>
      <c r="O104" s="236"/>
      <c r="S104" s="302"/>
    </row>
    <row r="105" spans="1:19" s="77" customFormat="1" x14ac:dyDescent="0.2">
      <c r="A105" s="110"/>
      <c r="B105" s="110"/>
      <c r="C105" s="110"/>
      <c r="D105" s="110"/>
      <c r="E105" s="110"/>
      <c r="F105" s="110" t="s">
        <v>62</v>
      </c>
      <c r="G105" s="110" t="s">
        <v>62</v>
      </c>
      <c r="H105" s="111"/>
      <c r="I105" s="120">
        <v>32</v>
      </c>
      <c r="J105" s="118" t="s">
        <v>39</v>
      </c>
      <c r="K105" s="112">
        <f t="shared" si="54"/>
        <v>50000</v>
      </c>
      <c r="L105" s="112">
        <f t="shared" si="54"/>
        <v>-40000</v>
      </c>
      <c r="M105" s="112">
        <f t="shared" si="54"/>
        <v>10000</v>
      </c>
      <c r="N105" s="258">
        <f t="shared" ref="N105:N106" si="55">AVERAGE(M105/K105*100)</f>
        <v>20</v>
      </c>
      <c r="O105" s="236"/>
      <c r="S105" s="302"/>
    </row>
    <row r="106" spans="1:19" s="77" customFormat="1" x14ac:dyDescent="0.2">
      <c r="A106" s="110">
        <v>1</v>
      </c>
      <c r="B106" s="110"/>
      <c r="C106" s="110"/>
      <c r="D106" s="110"/>
      <c r="E106" s="110"/>
      <c r="F106" s="110" t="s">
        <v>62</v>
      </c>
      <c r="G106" s="110" t="s">
        <v>62</v>
      </c>
      <c r="H106" s="111"/>
      <c r="I106" s="120">
        <v>323</v>
      </c>
      <c r="J106" s="118" t="s">
        <v>42</v>
      </c>
      <c r="K106" s="112">
        <v>50000</v>
      </c>
      <c r="L106" s="112">
        <v>-40000</v>
      </c>
      <c r="M106" s="112">
        <v>10000</v>
      </c>
      <c r="N106" s="258">
        <f t="shared" si="55"/>
        <v>20</v>
      </c>
      <c r="O106" s="236"/>
      <c r="S106" s="302"/>
    </row>
    <row r="107" spans="1:19" s="77" customFormat="1" x14ac:dyDescent="0.2">
      <c r="A107" s="149">
        <v>1</v>
      </c>
      <c r="B107" s="149"/>
      <c r="C107" s="149">
        <v>3</v>
      </c>
      <c r="D107" s="149"/>
      <c r="E107" s="149"/>
      <c r="F107" s="149" t="s">
        <v>88</v>
      </c>
      <c r="G107" s="149" t="s">
        <v>88</v>
      </c>
      <c r="H107" s="161" t="s">
        <v>433</v>
      </c>
      <c r="I107" s="161" t="s">
        <v>222</v>
      </c>
      <c r="J107" s="151" t="s">
        <v>223</v>
      </c>
      <c r="K107" s="152">
        <f t="shared" ref="K107:M108" si="56">SUM(K108)</f>
        <v>20000</v>
      </c>
      <c r="L107" s="152">
        <f t="shared" si="56"/>
        <v>-15000</v>
      </c>
      <c r="M107" s="152">
        <f t="shared" si="56"/>
        <v>5000</v>
      </c>
      <c r="N107" s="257">
        <f>AVERAGE(M107/K107)*100</f>
        <v>25</v>
      </c>
      <c r="O107" s="236"/>
      <c r="S107" s="302"/>
    </row>
    <row r="108" spans="1:19" s="77" customFormat="1" x14ac:dyDescent="0.2">
      <c r="A108" s="110"/>
      <c r="B108" s="110"/>
      <c r="C108" s="110"/>
      <c r="D108" s="110"/>
      <c r="E108" s="110"/>
      <c r="F108" s="110" t="s">
        <v>62</v>
      </c>
      <c r="G108" s="110" t="s">
        <v>62</v>
      </c>
      <c r="H108" s="111"/>
      <c r="I108" s="120">
        <v>32</v>
      </c>
      <c r="J108" s="118" t="s">
        <v>39</v>
      </c>
      <c r="K108" s="112">
        <f t="shared" si="56"/>
        <v>20000</v>
      </c>
      <c r="L108" s="112">
        <f t="shared" si="56"/>
        <v>-15000</v>
      </c>
      <c r="M108" s="112">
        <f t="shared" si="56"/>
        <v>5000</v>
      </c>
      <c r="N108" s="258">
        <f t="shared" ref="N108:N109" si="57">AVERAGE(M108/K108*100)</f>
        <v>25</v>
      </c>
      <c r="O108" s="236"/>
      <c r="S108" s="302"/>
    </row>
    <row r="109" spans="1:19" s="77" customFormat="1" x14ac:dyDescent="0.2">
      <c r="A109" s="110">
        <v>1</v>
      </c>
      <c r="B109" s="110"/>
      <c r="C109" s="110">
        <v>3</v>
      </c>
      <c r="D109" s="110"/>
      <c r="E109" s="110"/>
      <c r="F109" s="110" t="s">
        <v>62</v>
      </c>
      <c r="G109" s="110" t="s">
        <v>62</v>
      </c>
      <c r="H109" s="111"/>
      <c r="I109" s="120">
        <v>323</v>
      </c>
      <c r="J109" s="118" t="s">
        <v>42</v>
      </c>
      <c r="K109" s="112">
        <v>20000</v>
      </c>
      <c r="L109" s="112">
        <v>-15000</v>
      </c>
      <c r="M109" s="112">
        <v>5000</v>
      </c>
      <c r="N109" s="258">
        <f t="shared" si="57"/>
        <v>25</v>
      </c>
      <c r="O109" s="236"/>
      <c r="Q109" s="292"/>
      <c r="R109" s="302"/>
      <c r="S109" s="302"/>
    </row>
    <row r="110" spans="1:19" s="77" customFormat="1" x14ac:dyDescent="0.2">
      <c r="A110" s="149">
        <v>1</v>
      </c>
      <c r="B110" s="149"/>
      <c r="C110" s="149"/>
      <c r="D110" s="149"/>
      <c r="E110" s="149"/>
      <c r="F110" s="149" t="s">
        <v>88</v>
      </c>
      <c r="G110" s="149" t="s">
        <v>88</v>
      </c>
      <c r="H110" s="161" t="s">
        <v>433</v>
      </c>
      <c r="I110" s="161" t="s">
        <v>473</v>
      </c>
      <c r="J110" s="151" t="s">
        <v>474</v>
      </c>
      <c r="K110" s="152">
        <f t="shared" ref="K110:M111" si="58">SUM(K111)</f>
        <v>20000</v>
      </c>
      <c r="L110" s="152">
        <f t="shared" si="58"/>
        <v>-15000</v>
      </c>
      <c r="M110" s="152">
        <f t="shared" si="58"/>
        <v>5000</v>
      </c>
      <c r="N110" s="257">
        <f>AVERAGE(M110/K110)*100</f>
        <v>25</v>
      </c>
      <c r="O110" s="236"/>
      <c r="Q110" s="292"/>
      <c r="R110" s="302"/>
      <c r="S110" s="302"/>
    </row>
    <row r="111" spans="1:19" s="77" customFormat="1" x14ac:dyDescent="0.2">
      <c r="A111" s="110"/>
      <c r="B111" s="110"/>
      <c r="C111" s="110"/>
      <c r="D111" s="110"/>
      <c r="E111" s="110"/>
      <c r="F111" s="110"/>
      <c r="G111" s="110"/>
      <c r="H111" s="111"/>
      <c r="I111" s="120">
        <v>32</v>
      </c>
      <c r="J111" s="118" t="s">
        <v>39</v>
      </c>
      <c r="K111" s="112">
        <f t="shared" si="58"/>
        <v>20000</v>
      </c>
      <c r="L111" s="112">
        <f t="shared" si="58"/>
        <v>-15000</v>
      </c>
      <c r="M111" s="112">
        <f t="shared" si="58"/>
        <v>5000</v>
      </c>
      <c r="N111" s="258">
        <f t="shared" ref="N111:N112" si="59">AVERAGE(M111/K111*100)</f>
        <v>25</v>
      </c>
      <c r="O111" s="236"/>
      <c r="Q111" s="292"/>
      <c r="R111" s="302"/>
      <c r="S111" s="302"/>
    </row>
    <row r="112" spans="1:19" s="77" customFormat="1" x14ac:dyDescent="0.2">
      <c r="A112" s="110">
        <v>1</v>
      </c>
      <c r="B112" s="110"/>
      <c r="C112" s="110"/>
      <c r="D112" s="110"/>
      <c r="E112" s="110"/>
      <c r="F112" s="110"/>
      <c r="G112" s="110"/>
      <c r="H112" s="111"/>
      <c r="I112" s="120">
        <v>323</v>
      </c>
      <c r="J112" s="125" t="s">
        <v>42</v>
      </c>
      <c r="K112" s="112">
        <v>20000</v>
      </c>
      <c r="L112" s="112">
        <v>-15000</v>
      </c>
      <c r="M112" s="112">
        <v>5000</v>
      </c>
      <c r="N112" s="258">
        <f t="shared" si="59"/>
        <v>25</v>
      </c>
      <c r="O112" s="236"/>
      <c r="Q112" s="292"/>
      <c r="R112" s="302"/>
      <c r="S112" s="302"/>
    </row>
    <row r="113" spans="1:19" s="77" customFormat="1" x14ac:dyDescent="0.2">
      <c r="A113" s="167">
        <v>1</v>
      </c>
      <c r="B113" s="167"/>
      <c r="C113" s="167"/>
      <c r="D113" s="167"/>
      <c r="E113" s="167"/>
      <c r="F113" s="167" t="s">
        <v>88</v>
      </c>
      <c r="G113" s="167" t="s">
        <v>88</v>
      </c>
      <c r="H113" s="168"/>
      <c r="I113" s="169" t="s">
        <v>113</v>
      </c>
      <c r="J113" s="170" t="s">
        <v>224</v>
      </c>
      <c r="K113" s="171">
        <f>SUM(K114+K117+K120+K123)</f>
        <v>115000</v>
      </c>
      <c r="L113" s="171">
        <f t="shared" ref="L113:M113" si="60">SUM(L114+L117+L120+L123)</f>
        <v>-15000</v>
      </c>
      <c r="M113" s="171">
        <f t="shared" si="60"/>
        <v>100000</v>
      </c>
      <c r="N113" s="256">
        <f>AVERAGE(M113/K113)*100</f>
        <v>86.956521739130437</v>
      </c>
      <c r="O113" s="236"/>
      <c r="Q113" s="292"/>
      <c r="R113" s="302"/>
      <c r="S113" s="302"/>
    </row>
    <row r="114" spans="1:19" s="104" customFormat="1" x14ac:dyDescent="0.2">
      <c r="A114" s="149">
        <v>1</v>
      </c>
      <c r="B114" s="149"/>
      <c r="C114" s="149"/>
      <c r="D114" s="149"/>
      <c r="E114" s="149"/>
      <c r="F114" s="149" t="s">
        <v>88</v>
      </c>
      <c r="G114" s="149" t="s">
        <v>88</v>
      </c>
      <c r="H114" s="161" t="s">
        <v>433</v>
      </c>
      <c r="I114" s="161" t="s">
        <v>114</v>
      </c>
      <c r="J114" s="151" t="s">
        <v>225</v>
      </c>
      <c r="K114" s="152">
        <f>SUM(K115)</f>
        <v>5000</v>
      </c>
      <c r="L114" s="152">
        <f t="shared" ref="L114" si="61">SUM(L115)</f>
        <v>0</v>
      </c>
      <c r="M114" s="152">
        <f>SUM(M115)</f>
        <v>5000</v>
      </c>
      <c r="N114" s="257">
        <f>AVERAGE(M114/K114)*100</f>
        <v>100</v>
      </c>
      <c r="O114" s="234"/>
      <c r="Q114" s="291"/>
      <c r="R114" s="301"/>
      <c r="S114" s="301"/>
    </row>
    <row r="115" spans="1:19" s="77" customFormat="1" x14ac:dyDescent="0.2">
      <c r="A115" s="110"/>
      <c r="B115" s="110"/>
      <c r="C115" s="110"/>
      <c r="D115" s="110"/>
      <c r="E115" s="110"/>
      <c r="F115" s="110" t="s">
        <v>62</v>
      </c>
      <c r="G115" s="110" t="s">
        <v>62</v>
      </c>
      <c r="H115" s="111"/>
      <c r="I115" s="120">
        <v>32</v>
      </c>
      <c r="J115" s="118" t="s">
        <v>39</v>
      </c>
      <c r="K115" s="112">
        <f>SUM(K116)</f>
        <v>5000</v>
      </c>
      <c r="L115" s="112">
        <v>0</v>
      </c>
      <c r="M115" s="112">
        <f>SUM(M116)</f>
        <v>5000</v>
      </c>
      <c r="N115" s="258">
        <f t="shared" ref="N115:N116" si="62">AVERAGE(M115/K115*100)</f>
        <v>100</v>
      </c>
      <c r="O115" s="236"/>
      <c r="Q115" s="292"/>
      <c r="R115" s="302"/>
      <c r="S115" s="302"/>
    </row>
    <row r="116" spans="1:19" s="77" customFormat="1" x14ac:dyDescent="0.2">
      <c r="A116" s="110">
        <v>1</v>
      </c>
      <c r="B116" s="110"/>
      <c r="C116" s="110"/>
      <c r="D116" s="110"/>
      <c r="E116" s="110"/>
      <c r="F116" s="110" t="s">
        <v>62</v>
      </c>
      <c r="G116" s="110" t="s">
        <v>62</v>
      </c>
      <c r="H116" s="111"/>
      <c r="I116" s="120">
        <v>329</v>
      </c>
      <c r="J116" s="125" t="s">
        <v>438</v>
      </c>
      <c r="K116" s="112">
        <v>5000</v>
      </c>
      <c r="L116" s="112">
        <v>0</v>
      </c>
      <c r="M116" s="112">
        <v>5000</v>
      </c>
      <c r="N116" s="258">
        <f t="shared" si="62"/>
        <v>100</v>
      </c>
      <c r="O116" s="236"/>
      <c r="Q116" s="292"/>
      <c r="R116" s="302"/>
      <c r="S116" s="302"/>
    </row>
    <row r="117" spans="1:19" s="77" customFormat="1" x14ac:dyDescent="0.2">
      <c r="A117" s="149">
        <v>1</v>
      </c>
      <c r="B117" s="149"/>
      <c r="C117" s="149"/>
      <c r="D117" s="149"/>
      <c r="E117" s="149"/>
      <c r="F117" s="149" t="s">
        <v>88</v>
      </c>
      <c r="G117" s="149" t="s">
        <v>88</v>
      </c>
      <c r="H117" s="161" t="s">
        <v>433</v>
      </c>
      <c r="I117" s="150" t="s">
        <v>115</v>
      </c>
      <c r="J117" s="151" t="s">
        <v>226</v>
      </c>
      <c r="K117" s="152">
        <f t="shared" ref="K117:M118" si="63">SUM(K118)</f>
        <v>20000</v>
      </c>
      <c r="L117" s="152">
        <f t="shared" si="63"/>
        <v>-10000</v>
      </c>
      <c r="M117" s="152">
        <f t="shared" si="63"/>
        <v>10000</v>
      </c>
      <c r="N117" s="257">
        <f>AVERAGE(M117/K117)*100</f>
        <v>50</v>
      </c>
      <c r="O117" s="236"/>
      <c r="Q117" s="292"/>
      <c r="R117" s="302"/>
      <c r="S117" s="302"/>
    </row>
    <row r="118" spans="1:19" s="77" customFormat="1" x14ac:dyDescent="0.2">
      <c r="A118" s="110"/>
      <c r="B118" s="110"/>
      <c r="C118" s="110"/>
      <c r="D118" s="110"/>
      <c r="E118" s="110"/>
      <c r="F118" s="110" t="s">
        <v>62</v>
      </c>
      <c r="G118" s="110" t="s">
        <v>62</v>
      </c>
      <c r="H118" s="111"/>
      <c r="I118" s="120">
        <v>32</v>
      </c>
      <c r="J118" s="118" t="s">
        <v>39</v>
      </c>
      <c r="K118" s="112">
        <f t="shared" si="63"/>
        <v>20000</v>
      </c>
      <c r="L118" s="112">
        <f t="shared" si="63"/>
        <v>-10000</v>
      </c>
      <c r="M118" s="112">
        <f t="shared" si="63"/>
        <v>10000</v>
      </c>
      <c r="N118" s="258">
        <f t="shared" ref="N118:N119" si="64">AVERAGE(M118/K118*100)</f>
        <v>50</v>
      </c>
      <c r="O118" s="236"/>
      <c r="Q118" s="292"/>
      <c r="R118" s="302"/>
      <c r="S118" s="302"/>
    </row>
    <row r="119" spans="1:19" s="77" customFormat="1" x14ac:dyDescent="0.2">
      <c r="A119" s="110">
        <v>1</v>
      </c>
      <c r="B119" s="110"/>
      <c r="C119" s="110"/>
      <c r="D119" s="110"/>
      <c r="E119" s="110"/>
      <c r="F119" s="110" t="s">
        <v>62</v>
      </c>
      <c r="G119" s="110" t="s">
        <v>62</v>
      </c>
      <c r="H119" s="111"/>
      <c r="I119" s="120">
        <v>323</v>
      </c>
      <c r="J119" s="118" t="s">
        <v>42</v>
      </c>
      <c r="K119" s="112">
        <v>20000</v>
      </c>
      <c r="L119" s="112">
        <v>-10000</v>
      </c>
      <c r="M119" s="112">
        <v>10000</v>
      </c>
      <c r="N119" s="258">
        <f t="shared" si="64"/>
        <v>50</v>
      </c>
      <c r="O119" s="236"/>
      <c r="Q119" s="292"/>
      <c r="R119" s="302"/>
      <c r="S119" s="302"/>
    </row>
    <row r="120" spans="1:19" s="104" customFormat="1" x14ac:dyDescent="0.2">
      <c r="A120" s="149">
        <v>1</v>
      </c>
      <c r="B120" s="149"/>
      <c r="C120" s="149"/>
      <c r="D120" s="149"/>
      <c r="E120" s="149"/>
      <c r="F120" s="149" t="s">
        <v>88</v>
      </c>
      <c r="G120" s="149" t="s">
        <v>88</v>
      </c>
      <c r="H120" s="161" t="s">
        <v>433</v>
      </c>
      <c r="I120" s="150" t="s">
        <v>117</v>
      </c>
      <c r="J120" s="151" t="s">
        <v>227</v>
      </c>
      <c r="K120" s="152">
        <f>SUM(K121)</f>
        <v>80000</v>
      </c>
      <c r="L120" s="152">
        <f t="shared" ref="L120" si="65">SUM(L121)</f>
        <v>0</v>
      </c>
      <c r="M120" s="152">
        <f>SUM(M121)</f>
        <v>80000</v>
      </c>
      <c r="N120" s="257">
        <f>AVERAGE(M120/K120)*100</f>
        <v>100</v>
      </c>
      <c r="O120" s="234"/>
      <c r="Q120" s="291"/>
      <c r="R120" s="301"/>
      <c r="S120" s="301"/>
    </row>
    <row r="121" spans="1:19" s="77" customFormat="1" x14ac:dyDescent="0.2">
      <c r="A121" s="110"/>
      <c r="B121" s="110"/>
      <c r="C121" s="110"/>
      <c r="D121" s="110"/>
      <c r="E121" s="110"/>
      <c r="F121" s="110" t="s">
        <v>62</v>
      </c>
      <c r="G121" s="110" t="s">
        <v>62</v>
      </c>
      <c r="H121" s="111"/>
      <c r="I121" s="120">
        <v>32</v>
      </c>
      <c r="J121" s="118" t="s">
        <v>39</v>
      </c>
      <c r="K121" s="112">
        <f>SUM(K122)</f>
        <v>80000</v>
      </c>
      <c r="L121" s="112">
        <v>0</v>
      </c>
      <c r="M121" s="112">
        <f>SUM(M122)</f>
        <v>80000</v>
      </c>
      <c r="N121" s="258">
        <f t="shared" ref="N121:N122" si="66">AVERAGE(M121/K121*100)</f>
        <v>100</v>
      </c>
      <c r="O121" s="236"/>
      <c r="Q121" s="292"/>
      <c r="R121" s="302"/>
      <c r="S121" s="302"/>
    </row>
    <row r="122" spans="1:19" s="77" customFormat="1" x14ac:dyDescent="0.2">
      <c r="A122" s="110">
        <v>1</v>
      </c>
      <c r="B122" s="110"/>
      <c r="C122" s="110"/>
      <c r="D122" s="110"/>
      <c r="E122" s="110"/>
      <c r="F122" s="110" t="s">
        <v>62</v>
      </c>
      <c r="G122" s="110" t="s">
        <v>62</v>
      </c>
      <c r="H122" s="111"/>
      <c r="I122" s="120">
        <v>323</v>
      </c>
      <c r="J122" s="118" t="s">
        <v>42</v>
      </c>
      <c r="K122" s="112">
        <v>80000</v>
      </c>
      <c r="L122" s="112">
        <v>0</v>
      </c>
      <c r="M122" s="112">
        <v>80000</v>
      </c>
      <c r="N122" s="258">
        <f t="shared" si="66"/>
        <v>100</v>
      </c>
      <c r="O122" s="236"/>
      <c r="Q122" s="292"/>
      <c r="R122" s="302"/>
      <c r="S122" s="302"/>
    </row>
    <row r="123" spans="1:19" s="104" customFormat="1" x14ac:dyDescent="0.2">
      <c r="A123" s="149">
        <v>1</v>
      </c>
      <c r="B123" s="149"/>
      <c r="C123" s="149"/>
      <c r="D123" s="149"/>
      <c r="E123" s="149"/>
      <c r="F123" s="149" t="s">
        <v>88</v>
      </c>
      <c r="G123" s="149" t="s">
        <v>88</v>
      </c>
      <c r="H123" s="161" t="s">
        <v>433</v>
      </c>
      <c r="I123" s="150" t="s">
        <v>119</v>
      </c>
      <c r="J123" s="151" t="s">
        <v>228</v>
      </c>
      <c r="K123" s="152">
        <f t="shared" ref="K123:M124" si="67">SUM(K124)</f>
        <v>10000</v>
      </c>
      <c r="L123" s="152">
        <f t="shared" si="67"/>
        <v>-5000</v>
      </c>
      <c r="M123" s="152">
        <f t="shared" si="67"/>
        <v>5000</v>
      </c>
      <c r="N123" s="257">
        <f>AVERAGE(M123/K123)*100</f>
        <v>50</v>
      </c>
      <c r="O123" s="234"/>
      <c r="Q123" s="291"/>
      <c r="R123" s="301"/>
      <c r="S123" s="301"/>
    </row>
    <row r="124" spans="1:19" s="104" customFormat="1" x14ac:dyDescent="0.2">
      <c r="A124" s="110"/>
      <c r="B124" s="110"/>
      <c r="C124" s="110"/>
      <c r="D124" s="110"/>
      <c r="E124" s="110"/>
      <c r="F124" s="110" t="s">
        <v>62</v>
      </c>
      <c r="G124" s="110" t="s">
        <v>62</v>
      </c>
      <c r="H124" s="111"/>
      <c r="I124" s="120">
        <v>32</v>
      </c>
      <c r="J124" s="118" t="s">
        <v>39</v>
      </c>
      <c r="K124" s="112">
        <f t="shared" si="67"/>
        <v>10000</v>
      </c>
      <c r="L124" s="112">
        <f t="shared" si="67"/>
        <v>-5000</v>
      </c>
      <c r="M124" s="112">
        <f t="shared" si="67"/>
        <v>5000</v>
      </c>
      <c r="N124" s="258">
        <f t="shared" ref="N124:N125" si="68">AVERAGE(M124/K124*100)</f>
        <v>50</v>
      </c>
      <c r="O124" s="234"/>
      <c r="Q124" s="291"/>
      <c r="R124" s="301"/>
      <c r="S124" s="301"/>
    </row>
    <row r="125" spans="1:19" s="104" customFormat="1" x14ac:dyDescent="0.2">
      <c r="A125" s="110">
        <v>1</v>
      </c>
      <c r="B125" s="110"/>
      <c r="C125" s="110"/>
      <c r="D125" s="110"/>
      <c r="E125" s="110"/>
      <c r="F125" s="110" t="s">
        <v>62</v>
      </c>
      <c r="G125" s="110" t="s">
        <v>62</v>
      </c>
      <c r="H125" s="111"/>
      <c r="I125" s="120">
        <v>323</v>
      </c>
      <c r="J125" s="118" t="s">
        <v>42</v>
      </c>
      <c r="K125" s="112">
        <v>10000</v>
      </c>
      <c r="L125" s="112">
        <v>-5000</v>
      </c>
      <c r="M125" s="112">
        <v>5000</v>
      </c>
      <c r="N125" s="258">
        <f t="shared" si="68"/>
        <v>50</v>
      </c>
      <c r="O125" s="234"/>
      <c r="Q125" s="291"/>
      <c r="R125" s="301"/>
      <c r="S125" s="301"/>
    </row>
    <row r="126" spans="1:19" s="77" customFormat="1" x14ac:dyDescent="0.2">
      <c r="A126" s="167">
        <v>1</v>
      </c>
      <c r="B126" s="167"/>
      <c r="C126" s="167"/>
      <c r="D126" s="167">
        <v>4</v>
      </c>
      <c r="E126" s="167"/>
      <c r="F126" s="167"/>
      <c r="G126" s="167"/>
      <c r="H126" s="168"/>
      <c r="I126" s="169" t="s">
        <v>120</v>
      </c>
      <c r="J126" s="170" t="s">
        <v>230</v>
      </c>
      <c r="K126" s="171">
        <f>SUM(K127+K130+K133+K136)</f>
        <v>530000</v>
      </c>
      <c r="L126" s="171">
        <f t="shared" ref="L126:M126" si="69">SUM(L127+L130+L133+L136)</f>
        <v>-70000</v>
      </c>
      <c r="M126" s="171">
        <f t="shared" si="69"/>
        <v>460000</v>
      </c>
      <c r="N126" s="256">
        <f>AVERAGE(M126/K126)*100</f>
        <v>86.79245283018868</v>
      </c>
      <c r="O126" s="236"/>
      <c r="Q126" s="292"/>
      <c r="R126" s="302"/>
      <c r="S126" s="302"/>
    </row>
    <row r="127" spans="1:19" s="77" customFormat="1" ht="12.75" customHeight="1" x14ac:dyDescent="0.2">
      <c r="A127" s="149">
        <v>1</v>
      </c>
      <c r="B127" s="149"/>
      <c r="C127" s="149"/>
      <c r="D127" s="149"/>
      <c r="E127" s="149"/>
      <c r="F127" s="149"/>
      <c r="G127" s="149"/>
      <c r="H127" s="161" t="s">
        <v>127</v>
      </c>
      <c r="I127" s="150" t="s">
        <v>121</v>
      </c>
      <c r="J127" s="151" t="s">
        <v>231</v>
      </c>
      <c r="K127" s="152">
        <f t="shared" ref="K127:M128" si="70">SUM(K128)</f>
        <v>10000</v>
      </c>
      <c r="L127" s="152">
        <f t="shared" si="70"/>
        <v>20000</v>
      </c>
      <c r="M127" s="152">
        <f t="shared" si="70"/>
        <v>30000</v>
      </c>
      <c r="N127" s="257">
        <f>AVERAGE(M127/K127)*100</f>
        <v>300</v>
      </c>
      <c r="O127" s="236"/>
      <c r="S127" s="302"/>
    </row>
    <row r="128" spans="1:19" s="104" customFormat="1" x14ac:dyDescent="0.2">
      <c r="A128" s="110"/>
      <c r="B128" s="110"/>
      <c r="C128" s="110"/>
      <c r="D128" s="110"/>
      <c r="E128" s="110"/>
      <c r="F128" s="110"/>
      <c r="G128" s="110"/>
      <c r="H128" s="111"/>
      <c r="I128" s="120">
        <v>32</v>
      </c>
      <c r="J128" s="118" t="s">
        <v>39</v>
      </c>
      <c r="K128" s="112">
        <f t="shared" si="70"/>
        <v>10000</v>
      </c>
      <c r="L128" s="112">
        <f t="shared" si="70"/>
        <v>20000</v>
      </c>
      <c r="M128" s="112">
        <f t="shared" si="70"/>
        <v>30000</v>
      </c>
      <c r="N128" s="258">
        <f t="shared" ref="N128:N129" si="71">AVERAGE(M128/K128*100)</f>
        <v>300</v>
      </c>
      <c r="O128" s="234"/>
      <c r="S128" s="301"/>
    </row>
    <row r="129" spans="1:19" s="77" customFormat="1" x14ac:dyDescent="0.2">
      <c r="A129" s="110">
        <v>1</v>
      </c>
      <c r="B129" s="110"/>
      <c r="C129" s="110"/>
      <c r="D129" s="110"/>
      <c r="E129" s="110"/>
      <c r="F129" s="110"/>
      <c r="G129" s="110"/>
      <c r="H129" s="111"/>
      <c r="I129" s="120">
        <v>323</v>
      </c>
      <c r="J129" s="118" t="s">
        <v>42</v>
      </c>
      <c r="K129" s="112">
        <v>10000</v>
      </c>
      <c r="L129" s="112">
        <v>20000</v>
      </c>
      <c r="M129" s="112">
        <v>30000</v>
      </c>
      <c r="N129" s="258">
        <f t="shared" si="71"/>
        <v>300</v>
      </c>
      <c r="O129" s="236"/>
      <c r="S129" s="302"/>
    </row>
    <row r="130" spans="1:19" s="77" customFormat="1" ht="12.75" customHeight="1" x14ac:dyDescent="0.2">
      <c r="A130" s="149">
        <v>1</v>
      </c>
      <c r="B130" s="149"/>
      <c r="C130" s="149"/>
      <c r="D130" s="149"/>
      <c r="E130" s="149"/>
      <c r="F130" s="149"/>
      <c r="G130" s="149"/>
      <c r="H130" s="161" t="s">
        <v>127</v>
      </c>
      <c r="I130" s="150" t="s">
        <v>122</v>
      </c>
      <c r="J130" s="151" t="s">
        <v>232</v>
      </c>
      <c r="K130" s="152">
        <f t="shared" ref="K130:M131" si="72">SUM(K131)</f>
        <v>170000</v>
      </c>
      <c r="L130" s="152">
        <f t="shared" si="72"/>
        <v>-120000</v>
      </c>
      <c r="M130" s="152">
        <f t="shared" si="72"/>
        <v>50000</v>
      </c>
      <c r="N130" s="257">
        <f>AVERAGE(M130/K130)*100</f>
        <v>29.411764705882355</v>
      </c>
      <c r="O130" s="236"/>
      <c r="S130" s="302"/>
    </row>
    <row r="131" spans="1:19" s="104" customFormat="1" x14ac:dyDescent="0.2">
      <c r="A131" s="110"/>
      <c r="B131" s="110"/>
      <c r="C131" s="110"/>
      <c r="D131" s="110"/>
      <c r="E131" s="110"/>
      <c r="F131" s="110"/>
      <c r="G131" s="110"/>
      <c r="H131" s="111"/>
      <c r="I131" s="120">
        <v>42</v>
      </c>
      <c r="J131" s="125" t="s">
        <v>56</v>
      </c>
      <c r="K131" s="112">
        <f t="shared" si="72"/>
        <v>170000</v>
      </c>
      <c r="L131" s="112">
        <f t="shared" si="72"/>
        <v>-120000</v>
      </c>
      <c r="M131" s="112">
        <f t="shared" si="72"/>
        <v>50000</v>
      </c>
      <c r="N131" s="258">
        <f t="shared" ref="N131:N132" si="73">AVERAGE(M131/K131*100)</f>
        <v>29.411764705882355</v>
      </c>
      <c r="O131" s="234"/>
      <c r="Q131" s="291"/>
      <c r="R131" s="301"/>
      <c r="S131" s="301"/>
    </row>
    <row r="132" spans="1:19" s="77" customFormat="1" x14ac:dyDescent="0.2">
      <c r="A132" s="110">
        <v>1</v>
      </c>
      <c r="B132" s="110"/>
      <c r="C132" s="110"/>
      <c r="D132" s="110"/>
      <c r="E132" s="110"/>
      <c r="F132" s="110"/>
      <c r="G132" s="110"/>
      <c r="H132" s="111"/>
      <c r="I132" s="120">
        <v>422</v>
      </c>
      <c r="J132" s="125" t="s">
        <v>439</v>
      </c>
      <c r="K132" s="112">
        <v>170000</v>
      </c>
      <c r="L132" s="112">
        <v>-120000</v>
      </c>
      <c r="M132" s="112">
        <v>50000</v>
      </c>
      <c r="N132" s="258">
        <f t="shared" si="73"/>
        <v>29.411764705882355</v>
      </c>
      <c r="O132" s="236"/>
      <c r="Q132" s="292"/>
      <c r="R132" s="302"/>
      <c r="S132" s="302"/>
    </row>
    <row r="133" spans="1:19" s="77" customFormat="1" x14ac:dyDescent="0.2">
      <c r="A133" s="149">
        <v>1</v>
      </c>
      <c r="B133" s="149"/>
      <c r="C133" s="149"/>
      <c r="D133" s="149">
        <v>4</v>
      </c>
      <c r="E133" s="149"/>
      <c r="F133" s="149"/>
      <c r="G133" s="149"/>
      <c r="H133" s="161" t="s">
        <v>544</v>
      </c>
      <c r="I133" s="161" t="s">
        <v>477</v>
      </c>
      <c r="J133" s="151" t="s">
        <v>476</v>
      </c>
      <c r="K133" s="152">
        <f t="shared" ref="K133:M134" si="74">SUM(K134)</f>
        <v>250000</v>
      </c>
      <c r="L133" s="152">
        <f t="shared" si="74"/>
        <v>50000</v>
      </c>
      <c r="M133" s="152">
        <f t="shared" si="74"/>
        <v>300000</v>
      </c>
      <c r="N133" s="257">
        <f>AVERAGE(M133/K133)*100</f>
        <v>120</v>
      </c>
      <c r="O133" s="236"/>
      <c r="Q133" s="248"/>
      <c r="R133" s="302"/>
      <c r="S133" s="302"/>
    </row>
    <row r="134" spans="1:19" s="77" customFormat="1" x14ac:dyDescent="0.2">
      <c r="A134" s="110"/>
      <c r="B134" s="110"/>
      <c r="C134" s="110"/>
      <c r="D134" s="110"/>
      <c r="E134" s="110"/>
      <c r="F134" s="110"/>
      <c r="G134" s="110"/>
      <c r="H134" s="111"/>
      <c r="I134" s="120">
        <v>32</v>
      </c>
      <c r="J134" s="118" t="s">
        <v>39</v>
      </c>
      <c r="K134" s="112">
        <f t="shared" si="74"/>
        <v>250000</v>
      </c>
      <c r="L134" s="112">
        <f t="shared" si="74"/>
        <v>50000</v>
      </c>
      <c r="M134" s="112">
        <f t="shared" si="74"/>
        <v>300000</v>
      </c>
      <c r="N134" s="258">
        <f t="shared" ref="N134:N135" si="75">AVERAGE(M134/K134*100)</f>
        <v>120</v>
      </c>
      <c r="O134" s="236"/>
      <c r="Q134" s="292"/>
      <c r="R134" s="302"/>
      <c r="S134" s="302"/>
    </row>
    <row r="135" spans="1:19" s="77" customFormat="1" x14ac:dyDescent="0.2">
      <c r="A135" s="110">
        <v>1</v>
      </c>
      <c r="B135" s="110"/>
      <c r="C135" s="110"/>
      <c r="D135" s="110">
        <v>4</v>
      </c>
      <c r="E135" s="110"/>
      <c r="F135" s="110"/>
      <c r="G135" s="110"/>
      <c r="H135" s="111"/>
      <c r="I135" s="120">
        <v>323</v>
      </c>
      <c r="J135" s="118" t="s">
        <v>42</v>
      </c>
      <c r="K135" s="112">
        <v>250000</v>
      </c>
      <c r="L135" s="112">
        <v>50000</v>
      </c>
      <c r="M135" s="112">
        <v>300000</v>
      </c>
      <c r="N135" s="258">
        <f t="shared" si="75"/>
        <v>120</v>
      </c>
      <c r="O135" s="236"/>
      <c r="Q135" s="292"/>
      <c r="R135" s="302"/>
      <c r="S135" s="302"/>
    </row>
    <row r="136" spans="1:19" s="77" customFormat="1" ht="12.75" customHeight="1" x14ac:dyDescent="0.2">
      <c r="A136" s="149">
        <v>1</v>
      </c>
      <c r="B136" s="149"/>
      <c r="C136" s="149"/>
      <c r="D136" s="149"/>
      <c r="E136" s="149"/>
      <c r="F136" s="149"/>
      <c r="G136" s="149"/>
      <c r="H136" s="161" t="s">
        <v>544</v>
      </c>
      <c r="I136" s="161" t="s">
        <v>233</v>
      </c>
      <c r="J136" s="151" t="s">
        <v>475</v>
      </c>
      <c r="K136" s="152">
        <f t="shared" ref="K136:M137" si="76">SUM(K137)</f>
        <v>100000</v>
      </c>
      <c r="L136" s="152">
        <f t="shared" si="76"/>
        <v>-20000</v>
      </c>
      <c r="M136" s="152">
        <f t="shared" si="76"/>
        <v>80000</v>
      </c>
      <c r="N136" s="257">
        <f>AVERAGE(M136/K136)*100</f>
        <v>80</v>
      </c>
      <c r="O136" s="236"/>
      <c r="Q136" s="292"/>
      <c r="R136" s="302"/>
      <c r="S136" s="302"/>
    </row>
    <row r="137" spans="1:19" s="77" customFormat="1" x14ac:dyDescent="0.2">
      <c r="A137" s="110"/>
      <c r="B137" s="110"/>
      <c r="C137" s="110"/>
      <c r="D137" s="110"/>
      <c r="E137" s="110"/>
      <c r="F137" s="110"/>
      <c r="G137" s="110"/>
      <c r="H137" s="111"/>
      <c r="I137" s="120">
        <v>32</v>
      </c>
      <c r="J137" s="118" t="s">
        <v>39</v>
      </c>
      <c r="K137" s="112">
        <f t="shared" si="76"/>
        <v>100000</v>
      </c>
      <c r="L137" s="112">
        <f t="shared" si="76"/>
        <v>-20000</v>
      </c>
      <c r="M137" s="112">
        <f t="shared" si="76"/>
        <v>80000</v>
      </c>
      <c r="N137" s="258">
        <f t="shared" ref="N137:N138" si="77">AVERAGE(M137/K137*100)</f>
        <v>80</v>
      </c>
      <c r="O137" s="236"/>
      <c r="Q137" s="292"/>
      <c r="R137" s="302"/>
      <c r="S137" s="302"/>
    </row>
    <row r="138" spans="1:19" s="104" customFormat="1" x14ac:dyDescent="0.2">
      <c r="A138" s="110">
        <v>1</v>
      </c>
      <c r="B138" s="110"/>
      <c r="C138" s="110"/>
      <c r="D138" s="110"/>
      <c r="E138" s="110"/>
      <c r="F138" s="110"/>
      <c r="G138" s="110"/>
      <c r="H138" s="111"/>
      <c r="I138" s="120">
        <v>329</v>
      </c>
      <c r="J138" s="125" t="s">
        <v>438</v>
      </c>
      <c r="K138" s="112">
        <v>100000</v>
      </c>
      <c r="L138" s="112">
        <v>-20000</v>
      </c>
      <c r="M138" s="112">
        <v>80000</v>
      </c>
      <c r="N138" s="258">
        <f t="shared" si="77"/>
        <v>80</v>
      </c>
      <c r="O138" s="234"/>
      <c r="Q138" s="291"/>
      <c r="R138" s="301"/>
      <c r="S138" s="301"/>
    </row>
    <row r="139" spans="1:19" s="77" customFormat="1" x14ac:dyDescent="0.2">
      <c r="A139" s="167">
        <v>1</v>
      </c>
      <c r="B139" s="167"/>
      <c r="C139" s="167"/>
      <c r="D139" s="167"/>
      <c r="E139" s="167"/>
      <c r="F139" s="167"/>
      <c r="G139" s="167"/>
      <c r="H139" s="168"/>
      <c r="I139" s="169" t="s">
        <v>126</v>
      </c>
      <c r="J139" s="170" t="s">
        <v>235</v>
      </c>
      <c r="K139" s="171">
        <f>SUM(K140+K146+K151+K154)</f>
        <v>410000</v>
      </c>
      <c r="L139" s="171">
        <f t="shared" ref="L139:M139" si="78">SUM(L140+L146+L151+L154)</f>
        <v>105310</v>
      </c>
      <c r="M139" s="171">
        <f t="shared" si="78"/>
        <v>515310</v>
      </c>
      <c r="N139" s="256">
        <f>AVERAGE(M139/K139)*100</f>
        <v>125.68536585365852</v>
      </c>
      <c r="O139" s="236"/>
      <c r="Q139" s="292"/>
      <c r="R139" s="302"/>
      <c r="S139" s="302"/>
    </row>
    <row r="140" spans="1:19" s="77" customFormat="1" x14ac:dyDescent="0.2">
      <c r="A140" s="149">
        <v>1</v>
      </c>
      <c r="B140" s="149"/>
      <c r="C140" s="149"/>
      <c r="D140" s="149"/>
      <c r="E140" s="149"/>
      <c r="F140" s="149"/>
      <c r="G140" s="149"/>
      <c r="H140" s="161" t="s">
        <v>432</v>
      </c>
      <c r="I140" s="150" t="s">
        <v>128</v>
      </c>
      <c r="J140" s="151" t="s">
        <v>236</v>
      </c>
      <c r="K140" s="152">
        <f>SUM(K141+K144)</f>
        <v>20000</v>
      </c>
      <c r="L140" s="152">
        <f>SUM(L141+L144)</f>
        <v>10000</v>
      </c>
      <c r="M140" s="152">
        <f t="shared" ref="M140" si="79">SUM(M141+M144)</f>
        <v>30000</v>
      </c>
      <c r="N140" s="257">
        <f>AVERAGE(M140/K140)*100</f>
        <v>150</v>
      </c>
      <c r="O140" s="236"/>
      <c r="Q140" s="248"/>
      <c r="R140" s="302"/>
      <c r="S140" s="302"/>
    </row>
    <row r="141" spans="1:19" s="104" customFormat="1" x14ac:dyDescent="0.2">
      <c r="A141" s="110"/>
      <c r="B141" s="110"/>
      <c r="C141" s="110"/>
      <c r="D141" s="110"/>
      <c r="E141" s="110"/>
      <c r="F141" s="110" t="s">
        <v>62</v>
      </c>
      <c r="G141" s="110" t="s">
        <v>62</v>
      </c>
      <c r="H141" s="111"/>
      <c r="I141" s="120">
        <v>32</v>
      </c>
      <c r="J141" s="118" t="s">
        <v>39</v>
      </c>
      <c r="K141" s="112">
        <f>SUM(K142:K143)</f>
        <v>20000</v>
      </c>
      <c r="L141" s="112">
        <v>0</v>
      </c>
      <c r="M141" s="112">
        <f>SUM(M142:M143)</f>
        <v>20000</v>
      </c>
      <c r="N141" s="258">
        <f t="shared" ref="N141:N143" si="80">AVERAGE(M141/K141*100)</f>
        <v>100</v>
      </c>
      <c r="O141" s="234"/>
      <c r="Q141" s="291"/>
      <c r="R141" s="301"/>
      <c r="S141" s="301"/>
    </row>
    <row r="142" spans="1:19" s="104" customFormat="1" x14ac:dyDescent="0.2">
      <c r="A142" s="110">
        <v>1</v>
      </c>
      <c r="B142" s="110"/>
      <c r="C142" s="110"/>
      <c r="D142" s="110"/>
      <c r="E142" s="110"/>
      <c r="F142" s="110" t="s">
        <v>62</v>
      </c>
      <c r="G142" s="110" t="s">
        <v>62</v>
      </c>
      <c r="H142" s="111"/>
      <c r="I142" s="120">
        <v>322</v>
      </c>
      <c r="J142" s="125" t="s">
        <v>441</v>
      </c>
      <c r="K142" s="112">
        <v>10000</v>
      </c>
      <c r="L142" s="112">
        <v>0</v>
      </c>
      <c r="M142" s="112">
        <v>10000</v>
      </c>
      <c r="N142" s="258">
        <f t="shared" si="80"/>
        <v>100</v>
      </c>
      <c r="O142" s="234"/>
      <c r="Q142" s="291"/>
      <c r="R142" s="301"/>
      <c r="S142" s="301"/>
    </row>
    <row r="143" spans="1:19" s="104" customFormat="1" x14ac:dyDescent="0.2">
      <c r="A143" s="110">
        <v>1</v>
      </c>
      <c r="B143" s="110"/>
      <c r="C143" s="110"/>
      <c r="D143" s="110"/>
      <c r="E143" s="110"/>
      <c r="F143" s="110"/>
      <c r="G143" s="110"/>
      <c r="H143" s="111"/>
      <c r="I143" s="120">
        <v>323</v>
      </c>
      <c r="J143" s="118" t="s">
        <v>42</v>
      </c>
      <c r="K143" s="112">
        <v>10000</v>
      </c>
      <c r="L143" s="112">
        <v>0</v>
      </c>
      <c r="M143" s="112">
        <v>10000</v>
      </c>
      <c r="N143" s="258">
        <f t="shared" si="80"/>
        <v>100</v>
      </c>
      <c r="O143" s="234"/>
      <c r="Q143" s="291"/>
      <c r="R143" s="301"/>
      <c r="S143" s="301"/>
    </row>
    <row r="144" spans="1:19" s="104" customFormat="1" x14ac:dyDescent="0.2">
      <c r="A144" s="110"/>
      <c r="B144" s="110"/>
      <c r="C144" s="110"/>
      <c r="D144" s="110"/>
      <c r="E144" s="110"/>
      <c r="F144" s="110"/>
      <c r="G144" s="110"/>
      <c r="H144" s="111"/>
      <c r="I144" s="120">
        <v>42</v>
      </c>
      <c r="J144" s="125" t="s">
        <v>56</v>
      </c>
      <c r="K144" s="112">
        <f>SUM(K145)</f>
        <v>0</v>
      </c>
      <c r="L144" s="112">
        <f t="shared" ref="L144:M144" si="81">SUM(L145)</f>
        <v>10000</v>
      </c>
      <c r="M144" s="112">
        <f t="shared" si="81"/>
        <v>10000</v>
      </c>
      <c r="N144" s="258">
        <v>0</v>
      </c>
      <c r="O144" s="234"/>
      <c r="Q144" s="291"/>
      <c r="R144" s="301"/>
      <c r="S144" s="301"/>
    </row>
    <row r="145" spans="1:19" s="104" customFormat="1" x14ac:dyDescent="0.2">
      <c r="A145" s="110">
        <v>1</v>
      </c>
      <c r="B145" s="110"/>
      <c r="C145" s="110"/>
      <c r="D145" s="110"/>
      <c r="E145" s="110"/>
      <c r="F145" s="110"/>
      <c r="G145" s="110"/>
      <c r="H145" s="111"/>
      <c r="I145" s="120">
        <v>422</v>
      </c>
      <c r="J145" s="125" t="s">
        <v>439</v>
      </c>
      <c r="K145" s="112">
        <v>0</v>
      </c>
      <c r="L145" s="112">
        <v>10000</v>
      </c>
      <c r="M145" s="112">
        <v>10000</v>
      </c>
      <c r="N145" s="258">
        <v>0</v>
      </c>
      <c r="O145" s="234"/>
      <c r="Q145" s="291"/>
      <c r="R145" s="301"/>
      <c r="S145" s="301"/>
    </row>
    <row r="146" spans="1:19" s="77" customFormat="1" x14ac:dyDescent="0.2">
      <c r="A146" s="149">
        <v>1</v>
      </c>
      <c r="B146" s="149"/>
      <c r="C146" s="149"/>
      <c r="D146" s="149"/>
      <c r="E146" s="149"/>
      <c r="F146" s="149" t="s">
        <v>88</v>
      </c>
      <c r="G146" s="149" t="s">
        <v>88</v>
      </c>
      <c r="H146" s="161" t="s">
        <v>432</v>
      </c>
      <c r="I146" s="150" t="s">
        <v>129</v>
      </c>
      <c r="J146" s="151" t="s">
        <v>237</v>
      </c>
      <c r="K146" s="152">
        <f>SUM(K147+K149)</f>
        <v>20000</v>
      </c>
      <c r="L146" s="152">
        <f t="shared" ref="L146:M146" si="82">SUM(L147+L149)</f>
        <v>20000</v>
      </c>
      <c r="M146" s="152">
        <f t="shared" si="82"/>
        <v>40000</v>
      </c>
      <c r="N146" s="257">
        <f>AVERAGE(M146/K146)*100</f>
        <v>200</v>
      </c>
      <c r="O146" s="236"/>
      <c r="Q146" s="292"/>
      <c r="R146" s="302"/>
      <c r="S146" s="302"/>
    </row>
    <row r="147" spans="1:19" s="77" customFormat="1" x14ac:dyDescent="0.2">
      <c r="A147" s="110"/>
      <c r="B147" s="110"/>
      <c r="C147" s="110"/>
      <c r="D147" s="110"/>
      <c r="E147" s="110"/>
      <c r="F147" s="110" t="s">
        <v>62</v>
      </c>
      <c r="G147" s="110" t="s">
        <v>62</v>
      </c>
      <c r="H147" s="111"/>
      <c r="I147" s="120">
        <v>32</v>
      </c>
      <c r="J147" s="125" t="s">
        <v>39</v>
      </c>
      <c r="K147" s="112">
        <f t="shared" ref="K147:M147" si="83">SUM(K148)</f>
        <v>20000</v>
      </c>
      <c r="L147" s="112">
        <f t="shared" si="83"/>
        <v>-2000</v>
      </c>
      <c r="M147" s="112">
        <f t="shared" si="83"/>
        <v>18000</v>
      </c>
      <c r="N147" s="258">
        <f t="shared" ref="N147:N148" si="84">AVERAGE(M147/K147*100)</f>
        <v>90</v>
      </c>
      <c r="O147" s="236"/>
      <c r="Q147" s="292"/>
      <c r="R147" s="302"/>
      <c r="S147" s="302"/>
    </row>
    <row r="148" spans="1:19" s="103" customFormat="1" x14ac:dyDescent="0.2">
      <c r="A148" s="105">
        <v>1</v>
      </c>
      <c r="B148" s="105"/>
      <c r="C148" s="105"/>
      <c r="D148" s="105"/>
      <c r="E148" s="105"/>
      <c r="F148" s="105" t="s">
        <v>62</v>
      </c>
      <c r="G148" s="105" t="s">
        <v>62</v>
      </c>
      <c r="H148" s="106"/>
      <c r="I148" s="120">
        <v>323</v>
      </c>
      <c r="J148" s="118" t="s">
        <v>42</v>
      </c>
      <c r="K148" s="112">
        <v>20000</v>
      </c>
      <c r="L148" s="112">
        <v>-2000</v>
      </c>
      <c r="M148" s="112">
        <v>18000</v>
      </c>
      <c r="N148" s="258">
        <f t="shared" si="84"/>
        <v>90</v>
      </c>
      <c r="O148" s="242"/>
      <c r="Q148" s="294"/>
      <c r="R148" s="303"/>
      <c r="S148" s="303"/>
    </row>
    <row r="149" spans="1:19" s="103" customFormat="1" x14ac:dyDescent="0.2">
      <c r="A149" s="105"/>
      <c r="B149" s="105"/>
      <c r="C149" s="105"/>
      <c r="D149" s="105"/>
      <c r="E149" s="105"/>
      <c r="F149" s="105"/>
      <c r="G149" s="105"/>
      <c r="H149" s="106"/>
      <c r="I149" s="120">
        <v>42</v>
      </c>
      <c r="J149" s="320" t="s">
        <v>56</v>
      </c>
      <c r="K149" s="112">
        <f>SUM(K150)</f>
        <v>0</v>
      </c>
      <c r="L149" s="112">
        <f t="shared" ref="L149:M149" si="85">SUM(L150)</f>
        <v>22000</v>
      </c>
      <c r="M149" s="112">
        <f t="shared" si="85"/>
        <v>22000</v>
      </c>
      <c r="N149" s="258">
        <v>0</v>
      </c>
      <c r="O149" s="242"/>
      <c r="Q149" s="294"/>
      <c r="R149" s="303"/>
      <c r="S149" s="303"/>
    </row>
    <row r="150" spans="1:19" s="103" customFormat="1" x14ac:dyDescent="0.2">
      <c r="A150" s="105">
        <v>1</v>
      </c>
      <c r="B150" s="105"/>
      <c r="C150" s="105"/>
      <c r="D150" s="105"/>
      <c r="E150" s="105"/>
      <c r="F150" s="105"/>
      <c r="G150" s="105"/>
      <c r="H150" s="106"/>
      <c r="I150" s="120">
        <v>422</v>
      </c>
      <c r="J150" s="320" t="s">
        <v>439</v>
      </c>
      <c r="K150" s="112">
        <v>0</v>
      </c>
      <c r="L150" s="112">
        <v>22000</v>
      </c>
      <c r="M150" s="121">
        <v>22000</v>
      </c>
      <c r="N150" s="258">
        <v>0</v>
      </c>
      <c r="O150" s="242"/>
      <c r="Q150" s="294"/>
      <c r="R150" s="303"/>
      <c r="S150" s="303"/>
    </row>
    <row r="151" spans="1:19" s="77" customFormat="1" x14ac:dyDescent="0.2">
      <c r="A151" s="149">
        <v>1</v>
      </c>
      <c r="B151" s="149"/>
      <c r="C151" s="149"/>
      <c r="D151" s="149"/>
      <c r="E151" s="149"/>
      <c r="F151" s="149" t="s">
        <v>88</v>
      </c>
      <c r="G151" s="149" t="s">
        <v>88</v>
      </c>
      <c r="H151" s="161" t="s">
        <v>432</v>
      </c>
      <c r="I151" s="161" t="s">
        <v>238</v>
      </c>
      <c r="J151" s="151" t="s">
        <v>239</v>
      </c>
      <c r="K151" s="152">
        <f t="shared" ref="K151:M152" si="86">SUM(K152)</f>
        <v>120000</v>
      </c>
      <c r="L151" s="152">
        <f t="shared" si="86"/>
        <v>60000</v>
      </c>
      <c r="M151" s="152">
        <f t="shared" si="86"/>
        <v>180000</v>
      </c>
      <c r="N151" s="257">
        <f>AVERAGE(M151/K151)*100</f>
        <v>150</v>
      </c>
      <c r="O151" s="236"/>
      <c r="Q151" s="292"/>
      <c r="R151" s="302"/>
      <c r="S151" s="302"/>
    </row>
    <row r="152" spans="1:19" s="77" customFormat="1" x14ac:dyDescent="0.2">
      <c r="A152" s="110"/>
      <c r="B152" s="110"/>
      <c r="C152" s="110"/>
      <c r="D152" s="110"/>
      <c r="E152" s="110"/>
      <c r="F152" s="110" t="s">
        <v>62</v>
      </c>
      <c r="G152" s="110" t="s">
        <v>62</v>
      </c>
      <c r="H152" s="111"/>
      <c r="I152" s="120">
        <v>32</v>
      </c>
      <c r="J152" s="125" t="s">
        <v>39</v>
      </c>
      <c r="K152" s="112">
        <f t="shared" si="86"/>
        <v>120000</v>
      </c>
      <c r="L152" s="112">
        <f t="shared" si="86"/>
        <v>60000</v>
      </c>
      <c r="M152" s="112">
        <f t="shared" si="86"/>
        <v>180000</v>
      </c>
      <c r="N152" s="258">
        <f t="shared" ref="N152:N153" si="87">AVERAGE(M152/K152*100)</f>
        <v>150</v>
      </c>
      <c r="O152" s="236"/>
      <c r="Q152" s="292"/>
      <c r="R152" s="302"/>
      <c r="S152" s="302"/>
    </row>
    <row r="153" spans="1:19" s="77" customFormat="1" x14ac:dyDescent="0.2">
      <c r="A153" s="110">
        <v>1</v>
      </c>
      <c r="B153" s="110"/>
      <c r="C153" s="110"/>
      <c r="D153" s="110"/>
      <c r="E153" s="110"/>
      <c r="F153" s="110" t="s">
        <v>62</v>
      </c>
      <c r="G153" s="110" t="s">
        <v>62</v>
      </c>
      <c r="H153" s="111"/>
      <c r="I153" s="120">
        <v>323</v>
      </c>
      <c r="J153" s="118" t="s">
        <v>42</v>
      </c>
      <c r="K153" s="112">
        <v>120000</v>
      </c>
      <c r="L153" s="112">
        <v>60000</v>
      </c>
      <c r="M153" s="112">
        <v>180000</v>
      </c>
      <c r="N153" s="258">
        <f t="shared" si="87"/>
        <v>150</v>
      </c>
      <c r="O153" s="236"/>
      <c r="S153" s="302"/>
    </row>
    <row r="154" spans="1:19" s="77" customFormat="1" x14ac:dyDescent="0.2">
      <c r="A154" s="149">
        <v>1</v>
      </c>
      <c r="B154" s="149"/>
      <c r="C154" s="149"/>
      <c r="D154" s="149"/>
      <c r="E154" s="149"/>
      <c r="F154" s="149" t="s">
        <v>88</v>
      </c>
      <c r="G154" s="149" t="s">
        <v>88</v>
      </c>
      <c r="H154" s="161" t="s">
        <v>432</v>
      </c>
      <c r="I154" s="161" t="s">
        <v>240</v>
      </c>
      <c r="J154" s="151" t="s">
        <v>241</v>
      </c>
      <c r="K154" s="152">
        <f t="shared" ref="K154:M155" si="88">SUM(K155)</f>
        <v>250000</v>
      </c>
      <c r="L154" s="152">
        <f t="shared" si="88"/>
        <v>15310</v>
      </c>
      <c r="M154" s="152">
        <f t="shared" si="88"/>
        <v>265310</v>
      </c>
      <c r="N154" s="257">
        <f>AVERAGE(M154/K154)*100</f>
        <v>106.124</v>
      </c>
      <c r="O154" s="236"/>
      <c r="S154" s="302"/>
    </row>
    <row r="155" spans="1:19" s="103" customFormat="1" x14ac:dyDescent="0.2">
      <c r="A155" s="105"/>
      <c r="B155" s="105"/>
      <c r="C155" s="105"/>
      <c r="D155" s="105"/>
      <c r="E155" s="105"/>
      <c r="F155" s="105"/>
      <c r="G155" s="105"/>
      <c r="H155" s="106"/>
      <c r="I155" s="120">
        <v>35</v>
      </c>
      <c r="J155" s="125" t="s">
        <v>47</v>
      </c>
      <c r="K155" s="107">
        <f t="shared" si="88"/>
        <v>250000</v>
      </c>
      <c r="L155" s="107">
        <f t="shared" si="88"/>
        <v>15310</v>
      </c>
      <c r="M155" s="107">
        <f t="shared" si="88"/>
        <v>265310</v>
      </c>
      <c r="N155" s="258">
        <f t="shared" ref="N155:N156" si="89">AVERAGE(M155/K155*100)</f>
        <v>106.124</v>
      </c>
      <c r="O155" s="242"/>
      <c r="Q155" s="294"/>
      <c r="R155" s="303"/>
      <c r="S155" s="303"/>
    </row>
    <row r="156" spans="1:19" s="103" customFormat="1" x14ac:dyDescent="0.2">
      <c r="A156" s="105">
        <v>1</v>
      </c>
      <c r="B156" s="105"/>
      <c r="C156" s="105"/>
      <c r="D156" s="105"/>
      <c r="E156" s="105"/>
      <c r="F156" s="105"/>
      <c r="G156" s="105"/>
      <c r="H156" s="106"/>
      <c r="I156" s="120">
        <v>351</v>
      </c>
      <c r="J156" s="125" t="s">
        <v>442</v>
      </c>
      <c r="K156" s="107">
        <v>250000</v>
      </c>
      <c r="L156" s="112">
        <v>15310</v>
      </c>
      <c r="M156" s="224">
        <v>265310</v>
      </c>
      <c r="N156" s="258">
        <f t="shared" si="89"/>
        <v>106.124</v>
      </c>
      <c r="O156" s="242"/>
      <c r="Q156" s="294"/>
      <c r="R156" s="303"/>
      <c r="S156" s="303"/>
    </row>
    <row r="157" spans="1:19" s="77" customFormat="1" x14ac:dyDescent="0.2">
      <c r="A157" s="144"/>
      <c r="B157" s="144"/>
      <c r="C157" s="144"/>
      <c r="D157" s="144"/>
      <c r="E157" s="144"/>
      <c r="F157" s="144"/>
      <c r="G157" s="144"/>
      <c r="H157" s="145"/>
      <c r="I157" s="148" t="s">
        <v>242</v>
      </c>
      <c r="J157" s="147"/>
      <c r="K157" s="147">
        <f>SUM(K163+K168+K229+K250+K263+K267+K304+K314+K318)</f>
        <v>27229870</v>
      </c>
      <c r="L157" s="147">
        <f t="shared" ref="L157:M157" si="90">SUM(L163+L168+L229+L250+L263+L267+L304+L314+L318)</f>
        <v>-13761870</v>
      </c>
      <c r="M157" s="147">
        <f t="shared" si="90"/>
        <v>13468000</v>
      </c>
      <c r="N157" s="255">
        <f t="shared" ref="N157:N162" si="91">AVERAGE(M157/K157)*100</f>
        <v>49.460390372778129</v>
      </c>
      <c r="O157" s="236"/>
      <c r="Q157" s="292"/>
      <c r="R157" s="302"/>
      <c r="S157" s="302"/>
    </row>
    <row r="158" spans="1:19" s="77" customFormat="1" x14ac:dyDescent="0.2">
      <c r="A158" s="144"/>
      <c r="B158" s="144"/>
      <c r="C158" s="144"/>
      <c r="D158" s="144"/>
      <c r="E158" s="144"/>
      <c r="F158" s="144"/>
      <c r="G158" s="144"/>
      <c r="H158" s="176" t="s">
        <v>87</v>
      </c>
      <c r="I158" s="148" t="s">
        <v>234</v>
      </c>
      <c r="J158" s="147"/>
      <c r="K158" s="147">
        <f>SUM(K280+K283+K290)</f>
        <v>1425500</v>
      </c>
      <c r="L158" s="147">
        <f t="shared" ref="L158:M158" si="92">SUM(L280+L283+L290)</f>
        <v>-245500</v>
      </c>
      <c r="M158" s="147">
        <f t="shared" si="92"/>
        <v>1180000</v>
      </c>
      <c r="N158" s="255">
        <f t="shared" si="91"/>
        <v>82.777972641178536</v>
      </c>
      <c r="O158" s="289"/>
      <c r="Q158" s="292"/>
      <c r="R158" s="302"/>
      <c r="S158" s="302"/>
    </row>
    <row r="159" spans="1:19" s="77" customFormat="1" x14ac:dyDescent="0.2">
      <c r="A159" s="144"/>
      <c r="B159" s="144"/>
      <c r="C159" s="144"/>
      <c r="D159" s="144"/>
      <c r="E159" s="144"/>
      <c r="F159" s="144"/>
      <c r="G159" s="144"/>
      <c r="H159" s="176" t="s">
        <v>106</v>
      </c>
      <c r="I159" s="148" t="s">
        <v>277</v>
      </c>
      <c r="J159" s="147"/>
      <c r="K159" s="147">
        <f>SUM(K164+K169+K172+K175+K181+K184+K188+K193+K196+K199+K202+K208+K211+K214+K217+K220+K223+K271+K308+K311+K315+K319+K226)</f>
        <v>4928120</v>
      </c>
      <c r="L159" s="147">
        <f t="shared" ref="L159:M159" si="93">SUM(L164+L169+L172+L175+L181+L184+L188+L193+L196+L199+L202+L208+L211+L214+L217+L220+L223+L271+L308+L311+L315+L319+L226)</f>
        <v>-400620</v>
      </c>
      <c r="M159" s="147">
        <f t="shared" si="93"/>
        <v>4527500</v>
      </c>
      <c r="N159" s="255">
        <f t="shared" si="91"/>
        <v>91.870733667199673</v>
      </c>
      <c r="O159" s="289"/>
      <c r="Q159" s="292"/>
      <c r="R159" s="302"/>
      <c r="S159" s="302"/>
    </row>
    <row r="160" spans="1:19" s="104" customFormat="1" x14ac:dyDescent="0.2">
      <c r="A160" s="144"/>
      <c r="B160" s="144"/>
      <c r="C160" s="144"/>
      <c r="D160" s="144"/>
      <c r="E160" s="144"/>
      <c r="F160" s="144"/>
      <c r="G160" s="144"/>
      <c r="H160" s="176" t="s">
        <v>111</v>
      </c>
      <c r="I160" s="148" t="s">
        <v>206</v>
      </c>
      <c r="J160" s="147"/>
      <c r="K160" s="147">
        <f>SUM(K178+K205+K230+K233+K236+K239+K244+K247+K251+K254+K257+K260+K264+K268+K295+K301+K305)</f>
        <v>3474000</v>
      </c>
      <c r="L160" s="147">
        <f t="shared" ref="L160:M160" si="94">SUM(L178+L205+L230+L233+L236+L239+L244+L247+L251+L254+L257+L260+L264+L268+L295+L301+L305)</f>
        <v>-1664500</v>
      </c>
      <c r="M160" s="147">
        <f t="shared" si="94"/>
        <v>1809500</v>
      </c>
      <c r="N160" s="255">
        <f t="shared" si="91"/>
        <v>52.08693149107657</v>
      </c>
      <c r="O160" s="234"/>
      <c r="Q160" s="291"/>
      <c r="R160" s="301"/>
      <c r="S160" s="301"/>
    </row>
    <row r="161" spans="1:19" s="77" customFormat="1" x14ac:dyDescent="0.2">
      <c r="A161" s="144"/>
      <c r="B161" s="144"/>
      <c r="C161" s="144"/>
      <c r="D161" s="144"/>
      <c r="E161" s="144"/>
      <c r="F161" s="144"/>
      <c r="G161" s="144"/>
      <c r="H161" s="176" t="s">
        <v>145</v>
      </c>
      <c r="I161" s="148" t="s">
        <v>302</v>
      </c>
      <c r="J161" s="147"/>
      <c r="K161" s="147">
        <f>SUM(K298)</f>
        <v>101000</v>
      </c>
      <c r="L161" s="147">
        <f t="shared" ref="L161:M161" si="95">SUM(L298)</f>
        <v>0</v>
      </c>
      <c r="M161" s="147">
        <f t="shared" si="95"/>
        <v>101000</v>
      </c>
      <c r="N161" s="255">
        <f t="shared" si="91"/>
        <v>100</v>
      </c>
      <c r="O161" s="236"/>
      <c r="Q161" s="292"/>
      <c r="R161" s="302"/>
      <c r="S161" s="302"/>
    </row>
    <row r="162" spans="1:19" s="77" customFormat="1" x14ac:dyDescent="0.2">
      <c r="A162" s="144"/>
      <c r="B162" s="144"/>
      <c r="C162" s="144"/>
      <c r="D162" s="144"/>
      <c r="E162" s="144"/>
      <c r="F162" s="144"/>
      <c r="G162" s="144"/>
      <c r="H162" s="176" t="s">
        <v>130</v>
      </c>
      <c r="I162" s="148" t="s">
        <v>427</v>
      </c>
      <c r="J162" s="147"/>
      <c r="K162" s="147">
        <f>SUM(K274+K277)</f>
        <v>17301250</v>
      </c>
      <c r="L162" s="147">
        <f t="shared" ref="L162:M162" si="96">SUM(L274+L277)</f>
        <v>-11451250</v>
      </c>
      <c r="M162" s="147">
        <f t="shared" si="96"/>
        <v>5850000</v>
      </c>
      <c r="N162" s="255">
        <f t="shared" si="91"/>
        <v>33.812585795823999</v>
      </c>
      <c r="O162" s="236"/>
      <c r="Q162" s="292"/>
      <c r="R162" s="302"/>
      <c r="S162" s="302"/>
    </row>
    <row r="163" spans="1:19" s="77" customFormat="1" x14ac:dyDescent="0.2">
      <c r="A163" s="167"/>
      <c r="B163" s="167"/>
      <c r="C163" s="167">
        <v>3</v>
      </c>
      <c r="D163" s="167">
        <v>4</v>
      </c>
      <c r="E163" s="167"/>
      <c r="F163" s="167">
        <v>6</v>
      </c>
      <c r="G163" s="167" t="s">
        <v>88</v>
      </c>
      <c r="H163" s="168"/>
      <c r="I163" s="173" t="s">
        <v>135</v>
      </c>
      <c r="J163" s="170" t="s">
        <v>243</v>
      </c>
      <c r="K163" s="171">
        <f t="shared" ref="K163:M164" si="97">SUM(K164)</f>
        <v>805000</v>
      </c>
      <c r="L163" s="171">
        <f t="shared" si="97"/>
        <v>25000</v>
      </c>
      <c r="M163" s="171">
        <f t="shared" si="97"/>
        <v>830000</v>
      </c>
      <c r="N163" s="256">
        <f>AVERAGE(M163/K163)*100</f>
        <v>103.1055900621118</v>
      </c>
      <c r="O163" s="236"/>
      <c r="Q163" s="292"/>
      <c r="R163" s="302"/>
      <c r="S163" s="302"/>
    </row>
    <row r="164" spans="1:19" s="77" customFormat="1" x14ac:dyDescent="0.2">
      <c r="A164" s="149"/>
      <c r="B164" s="149"/>
      <c r="C164" s="149">
        <v>3</v>
      </c>
      <c r="D164" s="149">
        <v>4</v>
      </c>
      <c r="E164" s="149"/>
      <c r="F164" s="149">
        <v>6</v>
      </c>
      <c r="G164" s="149" t="s">
        <v>88</v>
      </c>
      <c r="H164" s="161" t="s">
        <v>545</v>
      </c>
      <c r="I164" s="161" t="s">
        <v>137</v>
      </c>
      <c r="J164" s="151" t="s">
        <v>244</v>
      </c>
      <c r="K164" s="152">
        <f t="shared" si="97"/>
        <v>805000</v>
      </c>
      <c r="L164" s="152">
        <f t="shared" si="97"/>
        <v>25000</v>
      </c>
      <c r="M164" s="152">
        <f t="shared" si="97"/>
        <v>830000</v>
      </c>
      <c r="N164" s="257">
        <f>AVERAGE(M164/K164)*100</f>
        <v>103.1055900621118</v>
      </c>
      <c r="O164" s="236"/>
      <c r="S164" s="302"/>
    </row>
    <row r="165" spans="1:19" s="77" customFormat="1" x14ac:dyDescent="0.2">
      <c r="A165" s="110"/>
      <c r="B165" s="110"/>
      <c r="C165" s="110"/>
      <c r="D165" s="110"/>
      <c r="E165" s="110"/>
      <c r="F165" s="110" t="s">
        <v>62</v>
      </c>
      <c r="G165" s="110" t="s">
        <v>62</v>
      </c>
      <c r="H165" s="111"/>
      <c r="I165" s="120">
        <v>42</v>
      </c>
      <c r="J165" s="125" t="s">
        <v>56</v>
      </c>
      <c r="K165" s="112">
        <f>SUM(K166:K167)</f>
        <v>805000</v>
      </c>
      <c r="L165" s="112">
        <f>SUM(L166:L167)</f>
        <v>25000</v>
      </c>
      <c r="M165" s="112">
        <f>SUM(M166:M167)</f>
        <v>830000</v>
      </c>
      <c r="N165" s="258">
        <f t="shared" ref="N165:N167" si="98">AVERAGE(M165/K165*100)</f>
        <v>103.1055900621118</v>
      </c>
      <c r="O165" s="236"/>
      <c r="Q165" s="292"/>
      <c r="R165" s="302"/>
      <c r="S165" s="302"/>
    </row>
    <row r="166" spans="1:19" s="104" customFormat="1" x14ac:dyDescent="0.2">
      <c r="A166" s="110"/>
      <c r="B166" s="110"/>
      <c r="C166" s="110">
        <v>3</v>
      </c>
      <c r="D166" s="110">
        <v>4</v>
      </c>
      <c r="E166" s="110"/>
      <c r="F166" s="110">
        <v>6</v>
      </c>
      <c r="G166" s="110" t="s">
        <v>62</v>
      </c>
      <c r="H166" s="111"/>
      <c r="I166" s="120">
        <v>421</v>
      </c>
      <c r="J166" s="125" t="s">
        <v>443</v>
      </c>
      <c r="K166" s="112">
        <v>785000</v>
      </c>
      <c r="L166" s="112">
        <v>45000</v>
      </c>
      <c r="M166" s="112">
        <v>830000</v>
      </c>
      <c r="N166" s="258">
        <f t="shared" si="98"/>
        <v>105.73248407643312</v>
      </c>
      <c r="O166" s="234"/>
      <c r="Q166" s="291"/>
      <c r="R166" s="301"/>
      <c r="S166" s="301"/>
    </row>
    <row r="167" spans="1:19" s="104" customFormat="1" x14ac:dyDescent="0.2">
      <c r="A167" s="123"/>
      <c r="B167" s="123"/>
      <c r="C167" s="110"/>
      <c r="D167" s="110"/>
      <c r="E167" s="110"/>
      <c r="F167" s="110">
        <v>6</v>
      </c>
      <c r="G167" s="123"/>
      <c r="H167" s="111"/>
      <c r="I167" s="120">
        <v>426</v>
      </c>
      <c r="J167" s="129" t="s">
        <v>440</v>
      </c>
      <c r="K167" s="112">
        <v>20000</v>
      </c>
      <c r="L167" s="112">
        <v>-20000</v>
      </c>
      <c r="M167" s="112">
        <v>0</v>
      </c>
      <c r="N167" s="258">
        <f t="shared" si="98"/>
        <v>0</v>
      </c>
      <c r="O167" s="234"/>
      <c r="Q167" s="291"/>
      <c r="R167" s="301"/>
      <c r="S167" s="301"/>
    </row>
    <row r="168" spans="1:19" s="115" customFormat="1" x14ac:dyDescent="0.2">
      <c r="A168" s="167">
        <v>1</v>
      </c>
      <c r="B168" s="167"/>
      <c r="C168" s="167">
        <v>3</v>
      </c>
      <c r="D168" s="167">
        <v>4</v>
      </c>
      <c r="E168" s="167"/>
      <c r="F168" s="167">
        <v>6</v>
      </c>
      <c r="G168" s="167" t="s">
        <v>88</v>
      </c>
      <c r="H168" s="168"/>
      <c r="I168" s="173" t="s">
        <v>138</v>
      </c>
      <c r="J168" s="170" t="s">
        <v>245</v>
      </c>
      <c r="K168" s="171">
        <f>SUM(K169+K172+K175+K178+K181+K184+K205+K188+K193+K196+K199+K202+K208+K211+K214+K217+K220+K223+K226)</f>
        <v>4761120</v>
      </c>
      <c r="L168" s="171">
        <f t="shared" ref="L168:M168" si="99">SUM(L169+L172+L175+L178+L181+L184+L205+L188+L193+L196+L199+L202+L208+L211+L214+L217+L220+L223+L226)</f>
        <v>-1515120</v>
      </c>
      <c r="M168" s="171">
        <f t="shared" si="99"/>
        <v>3246000</v>
      </c>
      <c r="N168" s="256">
        <f>AVERAGE(M168/K168)*100</f>
        <v>68.177235608428262</v>
      </c>
      <c r="O168" s="223"/>
      <c r="Q168" s="296"/>
      <c r="R168" s="308"/>
      <c r="S168" s="308"/>
    </row>
    <row r="169" spans="1:19" s="115" customFormat="1" x14ac:dyDescent="0.2">
      <c r="A169" s="149"/>
      <c r="B169" s="149"/>
      <c r="C169" s="149"/>
      <c r="D169" s="149"/>
      <c r="E169" s="149"/>
      <c r="F169" s="149">
        <v>6</v>
      </c>
      <c r="G169" s="149" t="s">
        <v>88</v>
      </c>
      <c r="H169" s="161" t="s">
        <v>545</v>
      </c>
      <c r="I169" s="161" t="s">
        <v>139</v>
      </c>
      <c r="J169" s="151" t="s">
        <v>246</v>
      </c>
      <c r="K169" s="152">
        <f>SUM(K170)</f>
        <v>300000</v>
      </c>
      <c r="L169" s="152">
        <f t="shared" ref="K169:M170" si="100">SUM(L170)</f>
        <v>-175000</v>
      </c>
      <c r="M169" s="152">
        <f t="shared" si="100"/>
        <v>125000</v>
      </c>
      <c r="N169" s="257">
        <f>AVERAGE(M169/K169)*100</f>
        <v>41.666666666666671</v>
      </c>
      <c r="O169" s="223"/>
      <c r="Q169" s="296"/>
      <c r="R169" s="308"/>
      <c r="S169" s="308"/>
    </row>
    <row r="170" spans="1:19" s="115" customFormat="1" x14ac:dyDescent="0.2">
      <c r="A170" s="116"/>
      <c r="B170" s="116"/>
      <c r="C170" s="116"/>
      <c r="D170" s="116"/>
      <c r="E170" s="116"/>
      <c r="F170" s="116"/>
      <c r="G170" s="116"/>
      <c r="H170" s="117"/>
      <c r="I170" s="120">
        <v>42</v>
      </c>
      <c r="J170" s="125" t="s">
        <v>56</v>
      </c>
      <c r="K170" s="118">
        <f t="shared" si="100"/>
        <v>300000</v>
      </c>
      <c r="L170" s="118">
        <f t="shared" si="100"/>
        <v>-175000</v>
      </c>
      <c r="M170" s="118">
        <f t="shared" si="100"/>
        <v>125000</v>
      </c>
      <c r="N170" s="258">
        <f t="shared" ref="N170:N171" si="101">AVERAGE(M170/K170*100)</f>
        <v>41.666666666666671</v>
      </c>
      <c r="O170" s="223"/>
      <c r="Q170" s="296"/>
      <c r="R170" s="308"/>
      <c r="S170" s="308"/>
    </row>
    <row r="171" spans="1:19" s="115" customFormat="1" x14ac:dyDescent="0.2">
      <c r="A171" s="116"/>
      <c r="B171" s="116"/>
      <c r="C171" s="116"/>
      <c r="D171" s="116"/>
      <c r="E171" s="116"/>
      <c r="F171" s="116">
        <v>6</v>
      </c>
      <c r="G171" s="116"/>
      <c r="H171" s="117"/>
      <c r="I171" s="120">
        <v>421</v>
      </c>
      <c r="J171" s="125" t="s">
        <v>443</v>
      </c>
      <c r="K171" s="112">
        <v>300000</v>
      </c>
      <c r="L171" s="112">
        <v>-175000</v>
      </c>
      <c r="M171" s="112">
        <v>125000</v>
      </c>
      <c r="N171" s="258">
        <f t="shared" si="101"/>
        <v>41.666666666666671</v>
      </c>
      <c r="O171" s="223"/>
      <c r="Q171" s="296"/>
      <c r="R171" s="308"/>
      <c r="S171" s="308"/>
    </row>
    <row r="172" spans="1:19" s="115" customFormat="1" ht="15.75" customHeight="1" x14ac:dyDescent="0.2">
      <c r="A172" s="149">
        <v>1</v>
      </c>
      <c r="B172" s="149"/>
      <c r="C172" s="149">
        <v>3</v>
      </c>
      <c r="D172" s="149">
        <v>4</v>
      </c>
      <c r="E172" s="149"/>
      <c r="F172" s="149" t="s">
        <v>88</v>
      </c>
      <c r="G172" s="149" t="s">
        <v>88</v>
      </c>
      <c r="H172" s="161" t="s">
        <v>545</v>
      </c>
      <c r="I172" s="161" t="s">
        <v>558</v>
      </c>
      <c r="J172" s="151" t="s">
        <v>557</v>
      </c>
      <c r="K172" s="152">
        <f t="shared" ref="K172:M173" si="102">SUM(K173)</f>
        <v>865000</v>
      </c>
      <c r="L172" s="152">
        <f t="shared" si="102"/>
        <v>60000</v>
      </c>
      <c r="M172" s="152">
        <f t="shared" si="102"/>
        <v>925000</v>
      </c>
      <c r="N172" s="257">
        <f>AVERAGE(M172/K172)*100</f>
        <v>106.93641618497109</v>
      </c>
      <c r="O172" s="249"/>
      <c r="Q172" s="296"/>
      <c r="R172" s="308"/>
      <c r="S172" s="308"/>
    </row>
    <row r="173" spans="1:19" s="115" customFormat="1" x14ac:dyDescent="0.2">
      <c r="A173" s="116"/>
      <c r="B173" s="116"/>
      <c r="C173" s="116"/>
      <c r="D173" s="116"/>
      <c r="E173" s="116"/>
      <c r="F173" s="116"/>
      <c r="G173" s="116"/>
      <c r="H173" s="117"/>
      <c r="I173" s="120">
        <v>42</v>
      </c>
      <c r="J173" s="125" t="s">
        <v>56</v>
      </c>
      <c r="K173" s="118">
        <f t="shared" si="102"/>
        <v>865000</v>
      </c>
      <c r="L173" s="118">
        <f t="shared" si="102"/>
        <v>60000</v>
      </c>
      <c r="M173" s="118">
        <f t="shared" si="102"/>
        <v>925000</v>
      </c>
      <c r="N173" s="258">
        <f t="shared" ref="N173:N174" si="103">AVERAGE(M173/K173*100)</f>
        <v>106.93641618497109</v>
      </c>
      <c r="O173" s="223"/>
      <c r="Q173" s="296"/>
      <c r="R173" s="308"/>
      <c r="S173" s="308"/>
    </row>
    <row r="174" spans="1:19" s="115" customFormat="1" x14ac:dyDescent="0.2">
      <c r="A174" s="116">
        <v>1</v>
      </c>
      <c r="B174" s="116"/>
      <c r="C174" s="116">
        <v>3</v>
      </c>
      <c r="D174" s="116">
        <v>4</v>
      </c>
      <c r="E174" s="116"/>
      <c r="F174" s="116"/>
      <c r="G174" s="116"/>
      <c r="H174" s="117"/>
      <c r="I174" s="120">
        <v>421</v>
      </c>
      <c r="J174" s="125" t="s">
        <v>443</v>
      </c>
      <c r="K174" s="112">
        <v>865000</v>
      </c>
      <c r="L174" s="112">
        <v>60000</v>
      </c>
      <c r="M174" s="112">
        <v>925000</v>
      </c>
      <c r="N174" s="258">
        <f t="shared" si="103"/>
        <v>106.93641618497109</v>
      </c>
      <c r="O174" s="223"/>
      <c r="Q174" s="296"/>
      <c r="R174" s="308"/>
      <c r="S174" s="308"/>
    </row>
    <row r="175" spans="1:19" s="108" customFormat="1" ht="26.25" customHeight="1" x14ac:dyDescent="0.2">
      <c r="A175" s="163"/>
      <c r="B175" s="163"/>
      <c r="C175" s="163"/>
      <c r="D175" s="163"/>
      <c r="E175" s="163"/>
      <c r="F175" s="163">
        <v>6</v>
      </c>
      <c r="G175" s="163" t="s">
        <v>88</v>
      </c>
      <c r="H175" s="164" t="s">
        <v>545</v>
      </c>
      <c r="I175" s="164" t="s">
        <v>247</v>
      </c>
      <c r="J175" s="165" t="s">
        <v>480</v>
      </c>
      <c r="K175" s="166">
        <f t="shared" ref="K175:M179" si="104">SUM(K176)</f>
        <v>86000</v>
      </c>
      <c r="L175" s="166">
        <f t="shared" si="104"/>
        <v>-86000</v>
      </c>
      <c r="M175" s="166">
        <f t="shared" si="104"/>
        <v>0</v>
      </c>
      <c r="N175" s="259">
        <f>AVERAGE(M175/K175)*100</f>
        <v>0</v>
      </c>
      <c r="O175" s="245"/>
      <c r="Q175" s="297"/>
      <c r="R175" s="309"/>
      <c r="S175" s="309"/>
    </row>
    <row r="176" spans="1:19" s="115" customFormat="1" x14ac:dyDescent="0.2">
      <c r="A176" s="116"/>
      <c r="B176" s="116"/>
      <c r="C176" s="116"/>
      <c r="D176" s="116"/>
      <c r="E176" s="116"/>
      <c r="F176" s="116"/>
      <c r="G176" s="116"/>
      <c r="H176" s="117"/>
      <c r="I176" s="120">
        <v>42</v>
      </c>
      <c r="J176" s="125" t="s">
        <v>56</v>
      </c>
      <c r="K176" s="118">
        <f t="shared" si="104"/>
        <v>86000</v>
      </c>
      <c r="L176" s="118">
        <f t="shared" si="104"/>
        <v>-86000</v>
      </c>
      <c r="M176" s="118">
        <f t="shared" si="104"/>
        <v>0</v>
      </c>
      <c r="N176" s="258">
        <f t="shared" ref="N176:N177" si="105">AVERAGE(M176/K176*100)</f>
        <v>0</v>
      </c>
      <c r="O176" s="223"/>
      <c r="Q176" s="296"/>
      <c r="R176" s="308"/>
      <c r="S176" s="308"/>
    </row>
    <row r="177" spans="1:19" s="115" customFormat="1" x14ac:dyDescent="0.2">
      <c r="A177" s="116"/>
      <c r="B177" s="116"/>
      <c r="C177" s="116"/>
      <c r="D177" s="116"/>
      <c r="E177" s="116"/>
      <c r="F177" s="116">
        <v>6</v>
      </c>
      <c r="G177" s="116"/>
      <c r="H177" s="117"/>
      <c r="I177" s="120">
        <v>426</v>
      </c>
      <c r="J177" s="129" t="s">
        <v>440</v>
      </c>
      <c r="K177" s="112">
        <v>86000</v>
      </c>
      <c r="L177" s="112">
        <v>-86000</v>
      </c>
      <c r="M177" s="112">
        <v>0</v>
      </c>
      <c r="N177" s="258">
        <f t="shared" si="105"/>
        <v>0</v>
      </c>
      <c r="O177" s="223"/>
      <c r="Q177" s="296"/>
      <c r="R177" s="308"/>
      <c r="S177" s="308"/>
    </row>
    <row r="178" spans="1:19" s="115" customFormat="1" x14ac:dyDescent="0.2">
      <c r="A178" s="284">
        <v>1</v>
      </c>
      <c r="B178" s="284"/>
      <c r="C178" s="284"/>
      <c r="D178" s="284"/>
      <c r="E178" s="284"/>
      <c r="F178" s="284"/>
      <c r="G178" s="284" t="s">
        <v>88</v>
      </c>
      <c r="H178" s="161" t="s">
        <v>592</v>
      </c>
      <c r="I178" s="161" t="s">
        <v>612</v>
      </c>
      <c r="J178" s="151" t="s">
        <v>613</v>
      </c>
      <c r="K178" s="166">
        <f t="shared" si="104"/>
        <v>0</v>
      </c>
      <c r="L178" s="166">
        <f t="shared" si="104"/>
        <v>3500</v>
      </c>
      <c r="M178" s="166">
        <f t="shared" si="104"/>
        <v>3500</v>
      </c>
      <c r="N178" s="257">
        <v>0</v>
      </c>
      <c r="O178" s="223"/>
      <c r="Q178" s="296"/>
      <c r="R178" s="308"/>
      <c r="S178" s="308"/>
    </row>
    <row r="179" spans="1:19" s="115" customFormat="1" x14ac:dyDescent="0.2">
      <c r="A179" s="321"/>
      <c r="B179" s="321"/>
      <c r="C179" s="321"/>
      <c r="D179" s="321"/>
      <c r="E179" s="321"/>
      <c r="F179" s="321"/>
      <c r="G179" s="321"/>
      <c r="H179" s="322"/>
      <c r="I179" s="315">
        <v>32</v>
      </c>
      <c r="J179" s="316" t="s">
        <v>39</v>
      </c>
      <c r="K179" s="118">
        <f t="shared" si="104"/>
        <v>0</v>
      </c>
      <c r="L179" s="118">
        <f t="shared" si="104"/>
        <v>3500</v>
      </c>
      <c r="M179" s="118">
        <f t="shared" si="104"/>
        <v>3500</v>
      </c>
      <c r="N179" s="258">
        <v>0</v>
      </c>
      <c r="O179" s="223"/>
      <c r="Q179" s="296"/>
      <c r="R179" s="308"/>
      <c r="S179" s="308"/>
    </row>
    <row r="180" spans="1:19" s="115" customFormat="1" x14ac:dyDescent="0.2">
      <c r="A180" s="321">
        <v>1</v>
      </c>
      <c r="B180" s="321"/>
      <c r="C180" s="321"/>
      <c r="D180" s="321"/>
      <c r="E180" s="321"/>
      <c r="F180" s="321"/>
      <c r="G180" s="321"/>
      <c r="H180" s="322"/>
      <c r="I180" s="315">
        <v>323</v>
      </c>
      <c r="J180" s="316" t="s">
        <v>42</v>
      </c>
      <c r="K180" s="112">
        <v>0</v>
      </c>
      <c r="L180" s="112">
        <v>3500</v>
      </c>
      <c r="M180" s="112">
        <v>3500</v>
      </c>
      <c r="N180" s="258">
        <v>0</v>
      </c>
      <c r="O180" s="223"/>
      <c r="Q180" s="296"/>
      <c r="R180" s="308"/>
      <c r="S180" s="308"/>
    </row>
    <row r="181" spans="1:19" s="104" customFormat="1" x14ac:dyDescent="0.2">
      <c r="A181" s="149">
        <v>1</v>
      </c>
      <c r="B181" s="149"/>
      <c r="C181" s="149"/>
      <c r="D181" s="149"/>
      <c r="E181" s="149"/>
      <c r="F181" s="149" t="s">
        <v>88</v>
      </c>
      <c r="G181" s="149" t="s">
        <v>88</v>
      </c>
      <c r="H181" s="161" t="s">
        <v>545</v>
      </c>
      <c r="I181" s="161" t="s">
        <v>248</v>
      </c>
      <c r="J181" s="151" t="s">
        <v>523</v>
      </c>
      <c r="K181" s="152">
        <f t="shared" ref="K181:M182" si="106">SUM(K182)</f>
        <v>30000</v>
      </c>
      <c r="L181" s="152">
        <f t="shared" si="106"/>
        <v>-30000</v>
      </c>
      <c r="M181" s="152">
        <f t="shared" si="106"/>
        <v>0</v>
      </c>
      <c r="N181" s="257">
        <f>AVERAGE(M181/K181)*100</f>
        <v>0</v>
      </c>
      <c r="O181" s="234"/>
      <c r="Q181" s="291"/>
      <c r="R181" s="301"/>
      <c r="S181" s="301"/>
    </row>
    <row r="182" spans="1:19" s="104" customFormat="1" x14ac:dyDescent="0.2">
      <c r="A182" s="116"/>
      <c r="B182" s="116"/>
      <c r="C182" s="116"/>
      <c r="D182" s="116"/>
      <c r="E182" s="116"/>
      <c r="F182" s="116"/>
      <c r="G182" s="116"/>
      <c r="H182" s="117"/>
      <c r="I182" s="120">
        <v>41</v>
      </c>
      <c r="J182" s="125" t="s">
        <v>444</v>
      </c>
      <c r="K182" s="118">
        <f t="shared" si="106"/>
        <v>30000</v>
      </c>
      <c r="L182" s="118">
        <f t="shared" si="106"/>
        <v>-30000</v>
      </c>
      <c r="M182" s="118">
        <f t="shared" si="106"/>
        <v>0</v>
      </c>
      <c r="N182" s="258">
        <f t="shared" ref="N182:N183" si="107">AVERAGE(M182/K182*100)</f>
        <v>0</v>
      </c>
      <c r="O182" s="234"/>
      <c r="S182" s="301"/>
    </row>
    <row r="183" spans="1:19" s="104" customFormat="1" x14ac:dyDescent="0.2">
      <c r="A183" s="116">
        <v>1</v>
      </c>
      <c r="B183" s="116"/>
      <c r="C183" s="116"/>
      <c r="D183" s="116"/>
      <c r="E183" s="116"/>
      <c r="F183" s="116"/>
      <c r="G183" s="116"/>
      <c r="H183" s="117"/>
      <c r="I183" s="120">
        <v>411</v>
      </c>
      <c r="J183" s="125" t="s">
        <v>445</v>
      </c>
      <c r="K183" s="112">
        <v>30000</v>
      </c>
      <c r="L183" s="112">
        <v>-30000</v>
      </c>
      <c r="M183" s="112">
        <v>0</v>
      </c>
      <c r="N183" s="258">
        <f t="shared" si="107"/>
        <v>0</v>
      </c>
      <c r="O183" s="234"/>
      <c r="S183" s="301"/>
    </row>
    <row r="184" spans="1:19" s="104" customFormat="1" x14ac:dyDescent="0.2">
      <c r="A184" s="149"/>
      <c r="B184" s="149"/>
      <c r="C184" s="149"/>
      <c r="D184" s="149"/>
      <c r="E184" s="149"/>
      <c r="F184" s="149">
        <v>6</v>
      </c>
      <c r="G184" s="149" t="s">
        <v>88</v>
      </c>
      <c r="H184" s="161" t="s">
        <v>545</v>
      </c>
      <c r="I184" s="161" t="s">
        <v>249</v>
      </c>
      <c r="J184" s="151" t="s">
        <v>250</v>
      </c>
      <c r="K184" s="152">
        <f>SUM(K185)</f>
        <v>195000</v>
      </c>
      <c r="L184" s="152">
        <f>SUM(L185)</f>
        <v>-195000</v>
      </c>
      <c r="M184" s="152">
        <f>SUM(M185)</f>
        <v>0</v>
      </c>
      <c r="N184" s="257">
        <f>AVERAGE(M184/K184)*100</f>
        <v>0</v>
      </c>
      <c r="O184" s="234"/>
      <c r="Q184" s="291"/>
      <c r="R184" s="301"/>
      <c r="S184" s="301"/>
    </row>
    <row r="185" spans="1:19" s="77" customFormat="1" x14ac:dyDescent="0.2">
      <c r="A185" s="116"/>
      <c r="B185" s="116"/>
      <c r="C185" s="116"/>
      <c r="D185" s="116"/>
      <c r="E185" s="116"/>
      <c r="F185" s="116"/>
      <c r="G185" s="116"/>
      <c r="H185" s="117"/>
      <c r="I185" s="120">
        <v>42</v>
      </c>
      <c r="J185" s="125" t="s">
        <v>56</v>
      </c>
      <c r="K185" s="118">
        <f>SUM(K186:K187)</f>
        <v>195000</v>
      </c>
      <c r="L185" s="118">
        <f>SUM(L186:L187)</f>
        <v>-195000</v>
      </c>
      <c r="M185" s="118">
        <f>SUM(M186:M187)</f>
        <v>0</v>
      </c>
      <c r="N185" s="258">
        <f t="shared" ref="N185:N225" si="108">AVERAGE(M185/K185*100)</f>
        <v>0</v>
      </c>
      <c r="O185" s="236"/>
      <c r="Q185" s="292"/>
      <c r="R185" s="302"/>
      <c r="S185" s="302"/>
    </row>
    <row r="186" spans="1:19" s="77" customFormat="1" x14ac:dyDescent="0.2">
      <c r="A186" s="116"/>
      <c r="B186" s="116"/>
      <c r="C186" s="116"/>
      <c r="D186" s="116"/>
      <c r="E186" s="116"/>
      <c r="F186" s="116">
        <v>6</v>
      </c>
      <c r="G186" s="116"/>
      <c r="H186" s="117"/>
      <c r="I186" s="120">
        <v>421</v>
      </c>
      <c r="J186" s="125" t="s">
        <v>443</v>
      </c>
      <c r="K186" s="112">
        <v>180000</v>
      </c>
      <c r="L186" s="112">
        <v>-180000</v>
      </c>
      <c r="M186" s="112">
        <v>0</v>
      </c>
      <c r="N186" s="258">
        <f t="shared" si="108"/>
        <v>0</v>
      </c>
      <c r="O186" s="236"/>
      <c r="Q186" s="292"/>
      <c r="R186" s="302"/>
      <c r="S186" s="302"/>
    </row>
    <row r="187" spans="1:19" s="77" customFormat="1" x14ac:dyDescent="0.2">
      <c r="A187" s="116"/>
      <c r="B187" s="116"/>
      <c r="C187" s="116"/>
      <c r="D187" s="116"/>
      <c r="E187" s="116"/>
      <c r="F187" s="116">
        <v>6</v>
      </c>
      <c r="G187" s="116"/>
      <c r="H187" s="117"/>
      <c r="I187" s="120">
        <v>426</v>
      </c>
      <c r="J187" s="129" t="s">
        <v>440</v>
      </c>
      <c r="K187" s="112">
        <v>15000</v>
      </c>
      <c r="L187" s="112">
        <v>-15000</v>
      </c>
      <c r="M187" s="112">
        <v>0</v>
      </c>
      <c r="N187" s="258">
        <f t="shared" si="108"/>
        <v>0</v>
      </c>
      <c r="O187" s="236"/>
      <c r="Q187" s="292"/>
      <c r="R187" s="302"/>
      <c r="S187" s="302"/>
    </row>
    <row r="188" spans="1:19" s="77" customFormat="1" x14ac:dyDescent="0.2">
      <c r="A188" s="149"/>
      <c r="B188" s="149"/>
      <c r="C188" s="149"/>
      <c r="D188" s="149">
        <v>4</v>
      </c>
      <c r="E188" s="149"/>
      <c r="F188" s="149">
        <v>6</v>
      </c>
      <c r="G188" s="149" t="s">
        <v>88</v>
      </c>
      <c r="H188" s="161" t="s">
        <v>546</v>
      </c>
      <c r="I188" s="161" t="s">
        <v>486</v>
      </c>
      <c r="J188" s="151" t="s">
        <v>524</v>
      </c>
      <c r="K188" s="152">
        <f>SUM(K189+K191)</f>
        <v>130000</v>
      </c>
      <c r="L188" s="152">
        <f t="shared" ref="L188:M188" si="109">SUM(L189+L191)</f>
        <v>5000</v>
      </c>
      <c r="M188" s="152">
        <f t="shared" si="109"/>
        <v>135000</v>
      </c>
      <c r="N188" s="257">
        <f>AVERAGE(M188/K188)*100</f>
        <v>103.84615384615385</v>
      </c>
      <c r="O188" s="249"/>
      <c r="Q188" s="292"/>
      <c r="R188" s="302"/>
      <c r="S188" s="302"/>
    </row>
    <row r="189" spans="1:19" s="77" customFormat="1" x14ac:dyDescent="0.2">
      <c r="A189" s="116"/>
      <c r="B189" s="116"/>
      <c r="C189" s="116"/>
      <c r="D189" s="116"/>
      <c r="E189" s="116"/>
      <c r="F189" s="116"/>
      <c r="G189" s="116"/>
      <c r="H189" s="117"/>
      <c r="I189" s="120">
        <v>32</v>
      </c>
      <c r="J189" s="125" t="s">
        <v>39</v>
      </c>
      <c r="K189" s="118">
        <f t="shared" ref="K189:M189" si="110">SUM(K190)</f>
        <v>0</v>
      </c>
      <c r="L189" s="118">
        <f t="shared" si="110"/>
        <v>15000</v>
      </c>
      <c r="M189" s="118">
        <f t="shared" si="110"/>
        <v>15000</v>
      </c>
      <c r="N189" s="258">
        <v>0</v>
      </c>
      <c r="O189" s="249"/>
      <c r="Q189" s="292"/>
      <c r="R189" s="302"/>
      <c r="S189" s="302"/>
    </row>
    <row r="190" spans="1:19" s="77" customFormat="1" x14ac:dyDescent="0.2">
      <c r="A190" s="116">
        <v>1</v>
      </c>
      <c r="B190" s="116"/>
      <c r="C190" s="116"/>
      <c r="D190" s="116"/>
      <c r="E190" s="116"/>
      <c r="F190" s="116"/>
      <c r="G190" s="116"/>
      <c r="H190" s="117"/>
      <c r="I190" s="120">
        <v>323</v>
      </c>
      <c r="J190" s="118" t="s">
        <v>42</v>
      </c>
      <c r="K190" s="118">
        <v>0</v>
      </c>
      <c r="L190" s="118">
        <v>15000</v>
      </c>
      <c r="M190" s="118">
        <v>15000</v>
      </c>
      <c r="N190" s="258">
        <v>0</v>
      </c>
      <c r="O190" s="249"/>
      <c r="Q190" s="292"/>
      <c r="R190" s="302"/>
      <c r="S190" s="302"/>
    </row>
    <row r="191" spans="1:19" s="77" customFormat="1" x14ac:dyDescent="0.2">
      <c r="A191" s="116"/>
      <c r="B191" s="116"/>
      <c r="C191" s="116"/>
      <c r="D191" s="116"/>
      <c r="E191" s="116"/>
      <c r="F191" s="116"/>
      <c r="G191" s="116"/>
      <c r="H191" s="117"/>
      <c r="I191" s="120">
        <v>42</v>
      </c>
      <c r="J191" s="125" t="s">
        <v>56</v>
      </c>
      <c r="K191" s="118">
        <f>SUM(K192)</f>
        <v>130000</v>
      </c>
      <c r="L191" s="118">
        <f>SUM(L192)</f>
        <v>-10000</v>
      </c>
      <c r="M191" s="118">
        <f t="shared" ref="M191" si="111">SUM(M192)</f>
        <v>120000</v>
      </c>
      <c r="N191" s="258">
        <f t="shared" si="108"/>
        <v>92.307692307692307</v>
      </c>
      <c r="O191" s="236"/>
      <c r="Q191" s="292"/>
      <c r="R191" s="302"/>
      <c r="S191" s="302"/>
    </row>
    <row r="192" spans="1:19" s="77" customFormat="1" x14ac:dyDescent="0.2">
      <c r="A192" s="116"/>
      <c r="B192" s="116"/>
      <c r="C192" s="116"/>
      <c r="D192" s="116"/>
      <c r="E192" s="116"/>
      <c r="F192" s="116">
        <v>6</v>
      </c>
      <c r="G192" s="116"/>
      <c r="H192" s="117"/>
      <c r="I192" s="120">
        <v>426</v>
      </c>
      <c r="J192" s="129" t="s">
        <v>440</v>
      </c>
      <c r="K192" s="112">
        <v>130000</v>
      </c>
      <c r="L192" s="118">
        <v>-10000</v>
      </c>
      <c r="M192" s="112">
        <v>120000</v>
      </c>
      <c r="N192" s="258">
        <f t="shared" si="108"/>
        <v>92.307692307692307</v>
      </c>
      <c r="O192" s="236"/>
      <c r="Q192" s="292"/>
      <c r="R192" s="302"/>
      <c r="S192" s="302"/>
    </row>
    <row r="193" spans="1:19" s="104" customFormat="1" x14ac:dyDescent="0.2">
      <c r="A193" s="149">
        <v>1</v>
      </c>
      <c r="B193" s="149"/>
      <c r="C193" s="149"/>
      <c r="D193" s="149"/>
      <c r="E193" s="149"/>
      <c r="F193" s="149" t="s">
        <v>88</v>
      </c>
      <c r="G193" s="149" t="s">
        <v>88</v>
      </c>
      <c r="H193" s="161" t="s">
        <v>545</v>
      </c>
      <c r="I193" s="161" t="s">
        <v>493</v>
      </c>
      <c r="J193" s="151" t="s">
        <v>530</v>
      </c>
      <c r="K193" s="152">
        <f t="shared" ref="K193:M194" si="112">SUM(K194)</f>
        <v>45000</v>
      </c>
      <c r="L193" s="152">
        <f t="shared" si="112"/>
        <v>0</v>
      </c>
      <c r="M193" s="152">
        <f t="shared" si="112"/>
        <v>45000</v>
      </c>
      <c r="N193" s="257">
        <f>AVERAGE(M193/K193)*100</f>
        <v>100</v>
      </c>
      <c r="O193" s="234"/>
      <c r="Q193" s="291"/>
      <c r="R193" s="301"/>
      <c r="S193" s="301"/>
    </row>
    <row r="194" spans="1:19" s="77" customFormat="1" x14ac:dyDescent="0.2">
      <c r="A194" s="116"/>
      <c r="B194" s="116"/>
      <c r="C194" s="116"/>
      <c r="D194" s="116"/>
      <c r="E194" s="116"/>
      <c r="F194" s="116"/>
      <c r="G194" s="116"/>
      <c r="H194" s="117"/>
      <c r="I194" s="120">
        <v>42</v>
      </c>
      <c r="J194" s="125" t="s">
        <v>56</v>
      </c>
      <c r="K194" s="118">
        <f t="shared" si="112"/>
        <v>45000</v>
      </c>
      <c r="L194" s="118">
        <v>0</v>
      </c>
      <c r="M194" s="118">
        <f t="shared" si="112"/>
        <v>45000</v>
      </c>
      <c r="N194" s="258">
        <f t="shared" si="108"/>
        <v>100</v>
      </c>
      <c r="O194" s="236"/>
      <c r="Q194" s="292"/>
      <c r="R194" s="302"/>
      <c r="S194" s="302"/>
    </row>
    <row r="195" spans="1:19" s="77" customFormat="1" x14ac:dyDescent="0.2">
      <c r="A195" s="116">
        <v>1</v>
      </c>
      <c r="B195" s="116"/>
      <c r="C195" s="116"/>
      <c r="D195" s="116"/>
      <c r="E195" s="116"/>
      <c r="F195" s="116"/>
      <c r="G195" s="116"/>
      <c r="H195" s="117"/>
      <c r="I195" s="120">
        <v>426</v>
      </c>
      <c r="J195" s="129" t="s">
        <v>440</v>
      </c>
      <c r="K195" s="112">
        <v>45000</v>
      </c>
      <c r="L195" s="118">
        <v>0</v>
      </c>
      <c r="M195" s="112">
        <v>45000</v>
      </c>
      <c r="N195" s="258">
        <f t="shared" si="108"/>
        <v>100</v>
      </c>
      <c r="O195" s="235"/>
      <c r="P195" s="119"/>
      <c r="Q195" s="295"/>
      <c r="R195" s="302"/>
      <c r="S195" s="302"/>
    </row>
    <row r="196" spans="1:19" s="104" customFormat="1" x14ac:dyDescent="0.2">
      <c r="A196" s="149">
        <v>1</v>
      </c>
      <c r="B196" s="149"/>
      <c r="C196" s="149"/>
      <c r="D196" s="149"/>
      <c r="E196" s="149"/>
      <c r="F196" s="149" t="s">
        <v>88</v>
      </c>
      <c r="G196" s="149" t="s">
        <v>88</v>
      </c>
      <c r="H196" s="161" t="s">
        <v>545</v>
      </c>
      <c r="I196" s="161" t="s">
        <v>497</v>
      </c>
      <c r="J196" s="151" t="s">
        <v>498</v>
      </c>
      <c r="K196" s="152">
        <f t="shared" ref="K196:M197" si="113">SUM(K197)</f>
        <v>28000</v>
      </c>
      <c r="L196" s="152">
        <f t="shared" si="113"/>
        <v>-28000</v>
      </c>
      <c r="M196" s="152">
        <f t="shared" si="113"/>
        <v>0</v>
      </c>
      <c r="N196" s="257">
        <f>AVERAGE(M196/K196)*100</f>
        <v>0</v>
      </c>
      <c r="O196" s="234"/>
      <c r="Q196" s="291"/>
      <c r="R196" s="301"/>
      <c r="S196" s="301"/>
    </row>
    <row r="197" spans="1:19" s="77" customFormat="1" x14ac:dyDescent="0.2">
      <c r="A197" s="116"/>
      <c r="B197" s="116"/>
      <c r="C197" s="116"/>
      <c r="D197" s="116"/>
      <c r="E197" s="116"/>
      <c r="F197" s="116"/>
      <c r="G197" s="116"/>
      <c r="H197" s="117"/>
      <c r="I197" s="120">
        <v>42</v>
      </c>
      <c r="J197" s="125" t="s">
        <v>56</v>
      </c>
      <c r="K197" s="118">
        <f t="shared" si="113"/>
        <v>28000</v>
      </c>
      <c r="L197" s="118">
        <f t="shared" si="113"/>
        <v>-28000</v>
      </c>
      <c r="M197" s="118">
        <f t="shared" si="113"/>
        <v>0</v>
      </c>
      <c r="N197" s="258">
        <f t="shared" si="108"/>
        <v>0</v>
      </c>
      <c r="O197" s="236"/>
      <c r="Q197" s="292"/>
      <c r="R197" s="302"/>
      <c r="S197" s="302"/>
    </row>
    <row r="198" spans="1:19" s="77" customFormat="1" x14ac:dyDescent="0.2">
      <c r="A198" s="116">
        <v>1</v>
      </c>
      <c r="B198" s="116"/>
      <c r="C198" s="116"/>
      <c r="D198" s="116"/>
      <c r="E198" s="116"/>
      <c r="F198" s="116"/>
      <c r="G198" s="116"/>
      <c r="H198" s="117"/>
      <c r="I198" s="120">
        <v>426</v>
      </c>
      <c r="J198" s="129" t="s">
        <v>440</v>
      </c>
      <c r="K198" s="112">
        <v>28000</v>
      </c>
      <c r="L198" s="118">
        <v>-28000</v>
      </c>
      <c r="M198" s="112">
        <v>0</v>
      </c>
      <c r="N198" s="258">
        <f t="shared" si="108"/>
        <v>0</v>
      </c>
      <c r="O198" s="236"/>
      <c r="Q198" s="292"/>
      <c r="R198" s="302"/>
      <c r="S198" s="302"/>
    </row>
    <row r="199" spans="1:19" s="104" customFormat="1" ht="15.75" customHeight="1" x14ac:dyDescent="0.2">
      <c r="A199" s="149">
        <v>1</v>
      </c>
      <c r="B199" s="149"/>
      <c r="C199" s="149"/>
      <c r="D199" s="149"/>
      <c r="E199" s="149"/>
      <c r="F199" s="149" t="s">
        <v>88</v>
      </c>
      <c r="G199" s="149" t="s">
        <v>88</v>
      </c>
      <c r="H199" s="161" t="s">
        <v>545</v>
      </c>
      <c r="I199" s="161" t="s">
        <v>500</v>
      </c>
      <c r="J199" s="151" t="s">
        <v>501</v>
      </c>
      <c r="K199" s="152">
        <f t="shared" ref="K199:M200" si="114">SUM(K200)</f>
        <v>55000</v>
      </c>
      <c r="L199" s="152">
        <f t="shared" si="114"/>
        <v>0</v>
      </c>
      <c r="M199" s="152">
        <f t="shared" si="114"/>
        <v>55000</v>
      </c>
      <c r="N199" s="257">
        <f>AVERAGE(M199/K199)*100</f>
        <v>100</v>
      </c>
      <c r="O199" s="234"/>
      <c r="S199" s="301"/>
    </row>
    <row r="200" spans="1:19" s="77" customFormat="1" x14ac:dyDescent="0.2">
      <c r="A200" s="116"/>
      <c r="B200" s="116"/>
      <c r="C200" s="116"/>
      <c r="D200" s="116"/>
      <c r="E200" s="116"/>
      <c r="F200" s="116"/>
      <c r="G200" s="116"/>
      <c r="H200" s="117"/>
      <c r="I200" s="120">
        <v>42</v>
      </c>
      <c r="J200" s="125" t="s">
        <v>56</v>
      </c>
      <c r="K200" s="118">
        <f t="shared" si="114"/>
        <v>55000</v>
      </c>
      <c r="L200" s="118">
        <f t="shared" si="114"/>
        <v>0</v>
      </c>
      <c r="M200" s="118">
        <f t="shared" si="114"/>
        <v>55000</v>
      </c>
      <c r="N200" s="258">
        <f t="shared" si="108"/>
        <v>100</v>
      </c>
      <c r="O200" s="236"/>
      <c r="S200" s="302"/>
    </row>
    <row r="201" spans="1:19" s="77" customFormat="1" x14ac:dyDescent="0.2">
      <c r="A201" s="116">
        <v>1</v>
      </c>
      <c r="B201" s="116"/>
      <c r="C201" s="116"/>
      <c r="D201" s="116"/>
      <c r="E201" s="116"/>
      <c r="F201" s="116"/>
      <c r="G201" s="116"/>
      <c r="H201" s="117"/>
      <c r="I201" s="120">
        <v>426</v>
      </c>
      <c r="J201" s="129" t="s">
        <v>440</v>
      </c>
      <c r="K201" s="112">
        <v>55000</v>
      </c>
      <c r="L201" s="118">
        <v>0</v>
      </c>
      <c r="M201" s="112">
        <v>55000</v>
      </c>
      <c r="N201" s="258">
        <f t="shared" si="108"/>
        <v>100</v>
      </c>
      <c r="O201" s="236"/>
      <c r="Q201" s="292"/>
      <c r="R201" s="302"/>
      <c r="S201" s="302"/>
    </row>
    <row r="202" spans="1:19" s="109" customFormat="1" ht="26.25" customHeight="1" x14ac:dyDescent="0.2">
      <c r="A202" s="163">
        <v>1</v>
      </c>
      <c r="B202" s="163"/>
      <c r="C202" s="163"/>
      <c r="D202" s="163"/>
      <c r="E202" s="163"/>
      <c r="F202" s="163" t="s">
        <v>88</v>
      </c>
      <c r="G202" s="163" t="s">
        <v>88</v>
      </c>
      <c r="H202" s="164" t="s">
        <v>545</v>
      </c>
      <c r="I202" s="164" t="s">
        <v>560</v>
      </c>
      <c r="J202" s="165" t="s">
        <v>561</v>
      </c>
      <c r="K202" s="166">
        <f t="shared" ref="K202:M203" si="115">SUM(K203)</f>
        <v>35000</v>
      </c>
      <c r="L202" s="166">
        <f t="shared" si="115"/>
        <v>2500</v>
      </c>
      <c r="M202" s="166">
        <f t="shared" si="115"/>
        <v>37500</v>
      </c>
      <c r="N202" s="257">
        <f>AVERAGE(M202/K202)*100</f>
        <v>107.14285714285714</v>
      </c>
      <c r="O202" s="241"/>
      <c r="Q202" s="293"/>
      <c r="R202" s="306"/>
      <c r="S202" s="306"/>
    </row>
    <row r="203" spans="1:19" s="77" customFormat="1" x14ac:dyDescent="0.2">
      <c r="A203" s="116"/>
      <c r="B203" s="116"/>
      <c r="C203" s="116"/>
      <c r="D203" s="116"/>
      <c r="E203" s="116"/>
      <c r="F203" s="116"/>
      <c r="G203" s="116"/>
      <c r="H203" s="117"/>
      <c r="I203" s="120">
        <v>42</v>
      </c>
      <c r="J203" s="125" t="s">
        <v>56</v>
      </c>
      <c r="K203" s="118">
        <f t="shared" si="115"/>
        <v>35000</v>
      </c>
      <c r="L203" s="118">
        <f t="shared" si="115"/>
        <v>2500</v>
      </c>
      <c r="M203" s="118">
        <f t="shared" si="115"/>
        <v>37500</v>
      </c>
      <c r="N203" s="258">
        <f t="shared" si="108"/>
        <v>107.14285714285714</v>
      </c>
      <c r="O203" s="236"/>
      <c r="Q203" s="292"/>
      <c r="R203" s="302"/>
      <c r="S203" s="302"/>
    </row>
    <row r="204" spans="1:19" s="77" customFormat="1" x14ac:dyDescent="0.2">
      <c r="A204" s="116">
        <v>1</v>
      </c>
      <c r="B204" s="116"/>
      <c r="C204" s="116"/>
      <c r="D204" s="116"/>
      <c r="E204" s="116"/>
      <c r="F204" s="116"/>
      <c r="G204" s="116"/>
      <c r="H204" s="117"/>
      <c r="I204" s="120">
        <v>426</v>
      </c>
      <c r="J204" s="129" t="s">
        <v>440</v>
      </c>
      <c r="K204" s="112">
        <v>35000</v>
      </c>
      <c r="L204" s="118">
        <v>2500</v>
      </c>
      <c r="M204" s="112">
        <v>37500</v>
      </c>
      <c r="N204" s="258">
        <f t="shared" si="108"/>
        <v>107.14285714285714</v>
      </c>
      <c r="O204" s="236"/>
      <c r="Q204" s="292"/>
      <c r="R204" s="302"/>
      <c r="S204" s="302"/>
    </row>
    <row r="205" spans="1:19" s="77" customFormat="1" x14ac:dyDescent="0.2">
      <c r="A205" s="149">
        <v>1</v>
      </c>
      <c r="B205" s="149"/>
      <c r="C205" s="149"/>
      <c r="D205" s="149">
        <v>4</v>
      </c>
      <c r="E205" s="149"/>
      <c r="F205" s="149"/>
      <c r="G205" s="149" t="s">
        <v>88</v>
      </c>
      <c r="H205" s="161" t="s">
        <v>433</v>
      </c>
      <c r="I205" s="161" t="s">
        <v>251</v>
      </c>
      <c r="J205" s="151" t="s">
        <v>252</v>
      </c>
      <c r="K205" s="152">
        <f t="shared" ref="K205:M206" si="116">SUM(K206)</f>
        <v>1360000</v>
      </c>
      <c r="L205" s="152">
        <f t="shared" si="116"/>
        <v>-1110000</v>
      </c>
      <c r="M205" s="152">
        <f t="shared" si="116"/>
        <v>250000</v>
      </c>
      <c r="N205" s="257">
        <f>AVERAGE(M205/K205)*100</f>
        <v>18.382352941176471</v>
      </c>
      <c r="O205" s="236"/>
      <c r="Q205" s="292"/>
      <c r="R205" s="302"/>
      <c r="S205" s="302"/>
    </row>
    <row r="206" spans="1:19" s="77" customFormat="1" x14ac:dyDescent="0.2">
      <c r="A206" s="116"/>
      <c r="B206" s="116"/>
      <c r="C206" s="116"/>
      <c r="D206" s="116"/>
      <c r="E206" s="116"/>
      <c r="F206" s="116"/>
      <c r="G206" s="116"/>
      <c r="H206" s="117"/>
      <c r="I206" s="120">
        <v>32</v>
      </c>
      <c r="J206" s="125" t="s">
        <v>39</v>
      </c>
      <c r="K206" s="118">
        <f t="shared" si="116"/>
        <v>1360000</v>
      </c>
      <c r="L206" s="118">
        <f t="shared" si="116"/>
        <v>-1110000</v>
      </c>
      <c r="M206" s="118">
        <f t="shared" si="116"/>
        <v>250000</v>
      </c>
      <c r="N206" s="258">
        <f t="shared" si="108"/>
        <v>18.382352941176471</v>
      </c>
      <c r="O206" s="236"/>
      <c r="Q206" s="292"/>
      <c r="R206" s="302"/>
      <c r="S206" s="302"/>
    </row>
    <row r="207" spans="1:19" s="77" customFormat="1" x14ac:dyDescent="0.2">
      <c r="A207" s="116">
        <v>1</v>
      </c>
      <c r="B207" s="116"/>
      <c r="C207" s="116"/>
      <c r="D207" s="116">
        <v>4</v>
      </c>
      <c r="E207" s="116"/>
      <c r="F207" s="116"/>
      <c r="G207" s="116"/>
      <c r="H207" s="117"/>
      <c r="I207" s="120">
        <v>323</v>
      </c>
      <c r="J207" s="118" t="s">
        <v>42</v>
      </c>
      <c r="K207" s="112">
        <v>1360000</v>
      </c>
      <c r="L207" s="118">
        <v>-1110000</v>
      </c>
      <c r="M207" s="112">
        <v>250000</v>
      </c>
      <c r="N207" s="258">
        <f t="shared" si="108"/>
        <v>18.382352941176471</v>
      </c>
      <c r="O207" s="236"/>
      <c r="Q207" s="292"/>
      <c r="R207" s="302"/>
      <c r="S207" s="302"/>
    </row>
    <row r="208" spans="1:19" s="77" customFormat="1" ht="12.75" customHeight="1" x14ac:dyDescent="0.2">
      <c r="A208" s="149">
        <v>1</v>
      </c>
      <c r="B208" s="149"/>
      <c r="C208" s="149"/>
      <c r="D208" s="149"/>
      <c r="E208" s="149"/>
      <c r="F208" s="149"/>
      <c r="G208" s="149" t="s">
        <v>88</v>
      </c>
      <c r="H208" s="161" t="s">
        <v>545</v>
      </c>
      <c r="I208" s="161" t="s">
        <v>489</v>
      </c>
      <c r="J208" s="151" t="s">
        <v>488</v>
      </c>
      <c r="K208" s="152">
        <f>SUM(K209)</f>
        <v>6000</v>
      </c>
      <c r="L208" s="152">
        <f>SUM(L209)</f>
        <v>0</v>
      </c>
      <c r="M208" s="152">
        <f>SUM(M209)</f>
        <v>6000</v>
      </c>
      <c r="N208" s="257">
        <f>AVERAGE(M208/K208)*100</f>
        <v>100</v>
      </c>
      <c r="O208" s="236"/>
      <c r="Q208" s="292"/>
      <c r="R208" s="302"/>
      <c r="S208" s="302"/>
    </row>
    <row r="209" spans="1:19" s="77" customFormat="1" x14ac:dyDescent="0.2">
      <c r="A209" s="116"/>
      <c r="B209" s="116"/>
      <c r="C209" s="116"/>
      <c r="D209" s="116"/>
      <c r="E209" s="116"/>
      <c r="F209" s="116"/>
      <c r="G209" s="116"/>
      <c r="H209" s="117"/>
      <c r="I209" s="120">
        <v>32</v>
      </c>
      <c r="J209" s="125" t="s">
        <v>39</v>
      </c>
      <c r="K209" s="118">
        <f>SUM(K210)</f>
        <v>6000</v>
      </c>
      <c r="L209" s="118">
        <v>0</v>
      </c>
      <c r="M209" s="118">
        <f>SUM(M210)</f>
        <v>6000</v>
      </c>
      <c r="N209" s="258">
        <f t="shared" si="108"/>
        <v>100</v>
      </c>
      <c r="O209" s="236"/>
      <c r="Q209" s="292"/>
      <c r="R209" s="302"/>
      <c r="S209" s="302"/>
    </row>
    <row r="210" spans="1:19" s="77" customFormat="1" x14ac:dyDescent="0.2">
      <c r="A210" s="116">
        <v>1</v>
      </c>
      <c r="B210" s="116"/>
      <c r="C210" s="116"/>
      <c r="D210" s="116"/>
      <c r="E210" s="116"/>
      <c r="F210" s="116"/>
      <c r="G210" s="116"/>
      <c r="H210" s="117"/>
      <c r="I210" s="120">
        <v>323</v>
      </c>
      <c r="J210" s="118" t="s">
        <v>42</v>
      </c>
      <c r="K210" s="112">
        <v>6000</v>
      </c>
      <c r="L210" s="118">
        <v>0</v>
      </c>
      <c r="M210" s="112">
        <v>6000</v>
      </c>
      <c r="N210" s="258">
        <f t="shared" si="108"/>
        <v>100</v>
      </c>
      <c r="O210" s="236"/>
      <c r="Q210" s="292"/>
      <c r="R210" s="302"/>
      <c r="S210" s="302"/>
    </row>
    <row r="211" spans="1:19" s="77" customFormat="1" ht="12.75" customHeight="1" x14ac:dyDescent="0.2">
      <c r="A211" s="149">
        <v>1</v>
      </c>
      <c r="B211" s="149"/>
      <c r="C211" s="149"/>
      <c r="D211" s="149"/>
      <c r="E211" s="149"/>
      <c r="F211" s="149"/>
      <c r="G211" s="149" t="s">
        <v>88</v>
      </c>
      <c r="H211" s="161" t="s">
        <v>545</v>
      </c>
      <c r="I211" s="161" t="s">
        <v>491</v>
      </c>
      <c r="J211" s="151" t="s">
        <v>490</v>
      </c>
      <c r="K211" s="152">
        <f t="shared" ref="K211:M212" si="117">SUM(K212)</f>
        <v>212000</v>
      </c>
      <c r="L211" s="152">
        <f t="shared" si="117"/>
        <v>-22000</v>
      </c>
      <c r="M211" s="152">
        <f t="shared" si="117"/>
        <v>190000</v>
      </c>
      <c r="N211" s="257">
        <f>AVERAGE(M211/K211)*100</f>
        <v>89.622641509433961</v>
      </c>
      <c r="O211" s="236"/>
      <c r="Q211" s="292"/>
      <c r="R211" s="302"/>
      <c r="S211" s="302"/>
    </row>
    <row r="212" spans="1:19" s="77" customFormat="1" ht="12.75" customHeight="1" x14ac:dyDescent="0.2">
      <c r="A212" s="116"/>
      <c r="B212" s="116"/>
      <c r="C212" s="116"/>
      <c r="D212" s="116"/>
      <c r="E212" s="116"/>
      <c r="F212" s="116"/>
      <c r="G212" s="116"/>
      <c r="H212" s="127"/>
      <c r="I212" s="120">
        <v>32</v>
      </c>
      <c r="J212" s="125" t="s">
        <v>39</v>
      </c>
      <c r="K212" s="118">
        <f t="shared" si="117"/>
        <v>212000</v>
      </c>
      <c r="L212" s="118">
        <f t="shared" si="117"/>
        <v>-22000</v>
      </c>
      <c r="M212" s="118">
        <f t="shared" si="117"/>
        <v>190000</v>
      </c>
      <c r="N212" s="258">
        <f t="shared" si="108"/>
        <v>89.622641509433961</v>
      </c>
      <c r="O212" s="236"/>
      <c r="Q212" s="292"/>
      <c r="R212" s="302"/>
      <c r="S212" s="302"/>
    </row>
    <row r="213" spans="1:19" s="77" customFormat="1" ht="12.75" customHeight="1" x14ac:dyDescent="0.2">
      <c r="A213" s="116">
        <v>1</v>
      </c>
      <c r="B213" s="116"/>
      <c r="C213" s="116"/>
      <c r="D213" s="116"/>
      <c r="E213" s="116"/>
      <c r="F213" s="116"/>
      <c r="G213" s="116"/>
      <c r="H213" s="127"/>
      <c r="I213" s="120">
        <v>323</v>
      </c>
      <c r="J213" s="118" t="s">
        <v>42</v>
      </c>
      <c r="K213" s="118">
        <v>212000</v>
      </c>
      <c r="L213" s="118">
        <v>-22000</v>
      </c>
      <c r="M213" s="118">
        <v>190000</v>
      </c>
      <c r="N213" s="258">
        <f t="shared" si="108"/>
        <v>89.622641509433961</v>
      </c>
      <c r="O213" s="236"/>
      <c r="Q213" s="292"/>
      <c r="R213" s="302"/>
      <c r="S213" s="302"/>
    </row>
    <row r="214" spans="1:19" s="77" customFormat="1" ht="12.75" customHeight="1" x14ac:dyDescent="0.2">
      <c r="A214" s="149">
        <v>1</v>
      </c>
      <c r="B214" s="149"/>
      <c r="C214" s="149"/>
      <c r="D214" s="149"/>
      <c r="E214" s="149"/>
      <c r="F214" s="149"/>
      <c r="G214" s="149" t="s">
        <v>88</v>
      </c>
      <c r="H214" s="161" t="s">
        <v>545</v>
      </c>
      <c r="I214" s="161" t="s">
        <v>494</v>
      </c>
      <c r="J214" s="151" t="s">
        <v>492</v>
      </c>
      <c r="K214" s="152">
        <f t="shared" ref="K214:M215" si="118">SUM(K215)</f>
        <v>1000000</v>
      </c>
      <c r="L214" s="152">
        <f t="shared" si="118"/>
        <v>25000</v>
      </c>
      <c r="M214" s="152">
        <f t="shared" si="118"/>
        <v>1025000</v>
      </c>
      <c r="N214" s="257">
        <f>AVERAGE(M214/K214)*100</f>
        <v>102.49999999999999</v>
      </c>
      <c r="O214" s="236"/>
      <c r="Q214" s="292"/>
      <c r="R214" s="302"/>
      <c r="S214" s="302"/>
    </row>
    <row r="215" spans="1:19" s="77" customFormat="1" ht="12.75" customHeight="1" x14ac:dyDescent="0.2">
      <c r="A215" s="116"/>
      <c r="B215" s="116"/>
      <c r="C215" s="116"/>
      <c r="D215" s="116"/>
      <c r="E215" s="116"/>
      <c r="F215" s="116"/>
      <c r="G215" s="116"/>
      <c r="H215" s="127"/>
      <c r="I215" s="120">
        <v>32</v>
      </c>
      <c r="J215" s="125" t="s">
        <v>39</v>
      </c>
      <c r="K215" s="118">
        <f t="shared" si="118"/>
        <v>1000000</v>
      </c>
      <c r="L215" s="118">
        <f t="shared" si="118"/>
        <v>25000</v>
      </c>
      <c r="M215" s="118">
        <f t="shared" si="118"/>
        <v>1025000</v>
      </c>
      <c r="N215" s="258">
        <f t="shared" si="108"/>
        <v>102.49999999999999</v>
      </c>
      <c r="O215" s="236"/>
      <c r="Q215" s="292"/>
      <c r="R215" s="302"/>
      <c r="S215" s="302"/>
    </row>
    <row r="216" spans="1:19" s="77" customFormat="1" ht="12.75" customHeight="1" x14ac:dyDescent="0.2">
      <c r="A216" s="116">
        <v>1</v>
      </c>
      <c r="B216" s="116"/>
      <c r="C216" s="116"/>
      <c r="D216" s="116"/>
      <c r="E216" s="116"/>
      <c r="F216" s="116"/>
      <c r="G216" s="116"/>
      <c r="H216" s="127"/>
      <c r="I216" s="120">
        <v>323</v>
      </c>
      <c r="J216" s="118" t="s">
        <v>42</v>
      </c>
      <c r="K216" s="118">
        <v>1000000</v>
      </c>
      <c r="L216" s="118">
        <v>25000</v>
      </c>
      <c r="M216" s="118">
        <v>1025000</v>
      </c>
      <c r="N216" s="258">
        <f t="shared" si="108"/>
        <v>102.49999999999999</v>
      </c>
      <c r="O216" s="236"/>
      <c r="Q216" s="292"/>
      <c r="R216" s="302"/>
      <c r="S216" s="302"/>
    </row>
    <row r="217" spans="1:19" s="103" customFormat="1" ht="27" customHeight="1" x14ac:dyDescent="0.2">
      <c r="A217" s="163">
        <v>1</v>
      </c>
      <c r="B217" s="163"/>
      <c r="C217" s="163"/>
      <c r="D217" s="163"/>
      <c r="E217" s="163"/>
      <c r="F217" s="163"/>
      <c r="G217" s="163" t="s">
        <v>88</v>
      </c>
      <c r="H217" s="164" t="s">
        <v>545</v>
      </c>
      <c r="I217" s="164" t="s">
        <v>487</v>
      </c>
      <c r="J217" s="165" t="s">
        <v>495</v>
      </c>
      <c r="K217" s="166">
        <f t="shared" ref="K217:M218" si="119">SUM(K218)</f>
        <v>105000</v>
      </c>
      <c r="L217" s="166">
        <f t="shared" si="119"/>
        <v>65000</v>
      </c>
      <c r="M217" s="166">
        <f t="shared" si="119"/>
        <v>170000</v>
      </c>
      <c r="N217" s="259">
        <f>AVERAGE(M217/K217)*100</f>
        <v>161.9047619047619</v>
      </c>
      <c r="O217" s="242"/>
      <c r="Q217" s="294"/>
      <c r="R217" s="303"/>
      <c r="S217" s="303"/>
    </row>
    <row r="218" spans="1:19" s="77" customFormat="1" ht="12.75" customHeight="1" x14ac:dyDescent="0.2">
      <c r="A218" s="116"/>
      <c r="B218" s="116"/>
      <c r="C218" s="116"/>
      <c r="D218" s="116"/>
      <c r="E218" s="116"/>
      <c r="F218" s="116"/>
      <c r="G218" s="116"/>
      <c r="H218" s="127"/>
      <c r="I218" s="120">
        <v>32</v>
      </c>
      <c r="J218" s="125" t="s">
        <v>39</v>
      </c>
      <c r="K218" s="118">
        <f t="shared" si="119"/>
        <v>105000</v>
      </c>
      <c r="L218" s="118">
        <f t="shared" si="119"/>
        <v>65000</v>
      </c>
      <c r="M218" s="118">
        <f t="shared" si="119"/>
        <v>170000</v>
      </c>
      <c r="N218" s="258">
        <f t="shared" si="108"/>
        <v>161.9047619047619</v>
      </c>
      <c r="O218" s="236"/>
      <c r="Q218" s="292"/>
      <c r="R218" s="302"/>
      <c r="S218" s="302"/>
    </row>
    <row r="219" spans="1:19" s="77" customFormat="1" ht="12.75" customHeight="1" x14ac:dyDescent="0.2">
      <c r="A219" s="116">
        <v>1</v>
      </c>
      <c r="B219" s="116"/>
      <c r="C219" s="116"/>
      <c r="D219" s="116"/>
      <c r="E219" s="116"/>
      <c r="F219" s="116"/>
      <c r="G219" s="116"/>
      <c r="H219" s="127"/>
      <c r="I219" s="120">
        <v>323</v>
      </c>
      <c r="J219" s="118" t="s">
        <v>42</v>
      </c>
      <c r="K219" s="118">
        <v>105000</v>
      </c>
      <c r="L219" s="118">
        <v>65000</v>
      </c>
      <c r="M219" s="118">
        <v>170000</v>
      </c>
      <c r="N219" s="258">
        <f t="shared" si="108"/>
        <v>161.9047619047619</v>
      </c>
      <c r="O219" s="236"/>
      <c r="Q219" s="292"/>
      <c r="R219" s="302"/>
      <c r="S219" s="302"/>
    </row>
    <row r="220" spans="1:19" s="77" customFormat="1" ht="12.75" customHeight="1" x14ac:dyDescent="0.2">
      <c r="A220" s="149">
        <v>1</v>
      </c>
      <c r="B220" s="149"/>
      <c r="C220" s="149"/>
      <c r="D220" s="149"/>
      <c r="E220" s="149"/>
      <c r="F220" s="149"/>
      <c r="G220" s="149" t="s">
        <v>88</v>
      </c>
      <c r="H220" s="161" t="s">
        <v>545</v>
      </c>
      <c r="I220" s="161" t="s">
        <v>499</v>
      </c>
      <c r="J220" s="151" t="s">
        <v>496</v>
      </c>
      <c r="K220" s="152">
        <f t="shared" ref="K220:M221" si="120">SUM(K221)</f>
        <v>303120</v>
      </c>
      <c r="L220" s="152">
        <f t="shared" si="120"/>
        <v>-58120</v>
      </c>
      <c r="M220" s="152">
        <f t="shared" si="120"/>
        <v>245000</v>
      </c>
      <c r="N220" s="257">
        <f>AVERAGE(M220/K220)*100</f>
        <v>80.826075481657426</v>
      </c>
      <c r="O220" s="236"/>
      <c r="Q220" s="292"/>
      <c r="R220" s="302"/>
      <c r="S220" s="302"/>
    </row>
    <row r="221" spans="1:19" s="77" customFormat="1" ht="12.75" customHeight="1" x14ac:dyDescent="0.2">
      <c r="A221" s="116"/>
      <c r="B221" s="116"/>
      <c r="C221" s="116"/>
      <c r="D221" s="116"/>
      <c r="E221" s="116"/>
      <c r="F221" s="116"/>
      <c r="G221" s="116"/>
      <c r="H221" s="127"/>
      <c r="I221" s="120">
        <v>32</v>
      </c>
      <c r="J221" s="125" t="s">
        <v>39</v>
      </c>
      <c r="K221" s="118">
        <f t="shared" si="120"/>
        <v>303120</v>
      </c>
      <c r="L221" s="118">
        <f t="shared" si="120"/>
        <v>-58120</v>
      </c>
      <c r="M221" s="118">
        <f t="shared" si="120"/>
        <v>245000</v>
      </c>
      <c r="N221" s="258">
        <f t="shared" si="108"/>
        <v>80.826075481657426</v>
      </c>
      <c r="O221" s="236"/>
      <c r="Q221" s="292"/>
      <c r="R221" s="302"/>
      <c r="S221" s="302"/>
    </row>
    <row r="222" spans="1:19" s="77" customFormat="1" ht="12.75" customHeight="1" x14ac:dyDescent="0.2">
      <c r="A222" s="116">
        <v>1</v>
      </c>
      <c r="B222" s="116"/>
      <c r="C222" s="116"/>
      <c r="D222" s="116"/>
      <c r="E222" s="116"/>
      <c r="F222" s="116"/>
      <c r="G222" s="116"/>
      <c r="H222" s="127"/>
      <c r="I222" s="120">
        <v>323</v>
      </c>
      <c r="J222" s="118" t="s">
        <v>42</v>
      </c>
      <c r="K222" s="118">
        <v>303120</v>
      </c>
      <c r="L222" s="118">
        <f>M222-K222</f>
        <v>-58120</v>
      </c>
      <c r="M222" s="118">
        <v>245000</v>
      </c>
      <c r="N222" s="258">
        <f t="shared" si="108"/>
        <v>80.826075481657426</v>
      </c>
      <c r="O222" s="236"/>
      <c r="Q222" s="292"/>
      <c r="R222" s="302"/>
      <c r="S222" s="302"/>
    </row>
    <row r="223" spans="1:19" s="103" customFormat="1" ht="27.75" customHeight="1" x14ac:dyDescent="0.2">
      <c r="A223" s="163">
        <v>1</v>
      </c>
      <c r="B223" s="163"/>
      <c r="C223" s="163"/>
      <c r="D223" s="163"/>
      <c r="E223" s="163"/>
      <c r="F223" s="163"/>
      <c r="G223" s="163" t="s">
        <v>88</v>
      </c>
      <c r="H223" s="164" t="s">
        <v>545</v>
      </c>
      <c r="I223" s="164" t="s">
        <v>554</v>
      </c>
      <c r="J223" s="165" t="s">
        <v>514</v>
      </c>
      <c r="K223" s="166">
        <f>SUM(K224)</f>
        <v>6000</v>
      </c>
      <c r="L223" s="166">
        <f>SUM(L224)</f>
        <v>0</v>
      </c>
      <c r="M223" s="166">
        <f>SUM(M224)</f>
        <v>6000</v>
      </c>
      <c r="N223" s="259">
        <f>AVERAGE(M223/K223)*100</f>
        <v>100</v>
      </c>
      <c r="O223" s="242"/>
      <c r="Q223" s="294"/>
      <c r="R223" s="303"/>
      <c r="S223" s="303"/>
    </row>
    <row r="224" spans="1:19" s="77" customFormat="1" x14ac:dyDescent="0.2">
      <c r="A224" s="116"/>
      <c r="B224" s="116"/>
      <c r="C224" s="116"/>
      <c r="D224" s="116"/>
      <c r="E224" s="116"/>
      <c r="F224" s="116"/>
      <c r="G224" s="116"/>
      <c r="H224" s="117"/>
      <c r="I224" s="120">
        <v>32</v>
      </c>
      <c r="J224" s="125" t="s">
        <v>39</v>
      </c>
      <c r="K224" s="118">
        <f>SUM(K225)</f>
        <v>6000</v>
      </c>
      <c r="L224" s="118">
        <v>0</v>
      </c>
      <c r="M224" s="118">
        <f>SUM(M225)</f>
        <v>6000</v>
      </c>
      <c r="N224" s="258">
        <f t="shared" si="108"/>
        <v>100</v>
      </c>
      <c r="O224" s="236"/>
      <c r="Q224" s="292"/>
      <c r="R224" s="302"/>
      <c r="S224" s="302"/>
    </row>
    <row r="225" spans="1:19" s="77" customFormat="1" x14ac:dyDescent="0.2">
      <c r="A225" s="116">
        <v>1</v>
      </c>
      <c r="B225" s="116"/>
      <c r="C225" s="116"/>
      <c r="D225" s="116"/>
      <c r="E225" s="116"/>
      <c r="F225" s="116"/>
      <c r="G225" s="116"/>
      <c r="H225" s="117"/>
      <c r="I225" s="120">
        <v>323</v>
      </c>
      <c r="J225" s="118" t="s">
        <v>42</v>
      </c>
      <c r="K225" s="112">
        <v>6000</v>
      </c>
      <c r="L225" s="118">
        <v>0</v>
      </c>
      <c r="M225" s="112">
        <v>6000</v>
      </c>
      <c r="N225" s="258">
        <f t="shared" si="108"/>
        <v>100</v>
      </c>
      <c r="O225" s="236"/>
      <c r="Q225" s="292"/>
      <c r="R225" s="302"/>
      <c r="S225" s="302"/>
    </row>
    <row r="226" spans="1:19" s="77" customFormat="1" ht="12.75" customHeight="1" x14ac:dyDescent="0.2">
      <c r="A226" s="149">
        <v>1</v>
      </c>
      <c r="B226" s="149"/>
      <c r="C226" s="149"/>
      <c r="D226" s="149"/>
      <c r="E226" s="149"/>
      <c r="F226" s="149"/>
      <c r="G226" s="149" t="s">
        <v>88</v>
      </c>
      <c r="H226" s="161" t="s">
        <v>545</v>
      </c>
      <c r="I226" s="161" t="s">
        <v>618</v>
      </c>
      <c r="J226" s="151" t="s">
        <v>619</v>
      </c>
      <c r="K226" s="166">
        <f t="shared" ref="K226:M227" si="121">SUM(K227)</f>
        <v>0</v>
      </c>
      <c r="L226" s="166">
        <f t="shared" si="121"/>
        <v>28000</v>
      </c>
      <c r="M226" s="166">
        <f t="shared" si="121"/>
        <v>28000</v>
      </c>
      <c r="N226" s="259">
        <v>0</v>
      </c>
      <c r="O226" s="236"/>
      <c r="Q226" s="292"/>
      <c r="R226" s="302"/>
      <c r="S226" s="302"/>
    </row>
    <row r="227" spans="1:19" s="77" customFormat="1" x14ac:dyDescent="0.2">
      <c r="A227" s="116"/>
      <c r="B227" s="116"/>
      <c r="C227" s="116"/>
      <c r="D227" s="116"/>
      <c r="E227" s="116"/>
      <c r="F227" s="116"/>
      <c r="G227" s="116"/>
      <c r="H227" s="117"/>
      <c r="I227" s="120">
        <v>32</v>
      </c>
      <c r="J227" s="125" t="s">
        <v>39</v>
      </c>
      <c r="K227" s="118">
        <f t="shared" si="121"/>
        <v>0</v>
      </c>
      <c r="L227" s="118">
        <f t="shared" si="121"/>
        <v>28000</v>
      </c>
      <c r="M227" s="118">
        <f t="shared" si="121"/>
        <v>28000</v>
      </c>
      <c r="N227" s="258">
        <v>0</v>
      </c>
      <c r="O227" s="236"/>
      <c r="Q227" s="292"/>
      <c r="R227" s="302"/>
      <c r="S227" s="302"/>
    </row>
    <row r="228" spans="1:19" s="77" customFormat="1" x14ac:dyDescent="0.2">
      <c r="A228" s="116">
        <v>1</v>
      </c>
      <c r="B228" s="116"/>
      <c r="C228" s="116"/>
      <c r="D228" s="116"/>
      <c r="E228" s="116"/>
      <c r="F228" s="116"/>
      <c r="G228" s="116"/>
      <c r="H228" s="117"/>
      <c r="I228" s="120">
        <v>323</v>
      </c>
      <c r="J228" s="118" t="s">
        <v>42</v>
      </c>
      <c r="K228" s="112">
        <v>0</v>
      </c>
      <c r="L228" s="118">
        <v>28000</v>
      </c>
      <c r="M228" s="112">
        <v>28000</v>
      </c>
      <c r="N228" s="258">
        <v>0</v>
      </c>
      <c r="O228" s="236"/>
      <c r="Q228" s="292"/>
      <c r="R228" s="302"/>
      <c r="S228" s="302"/>
    </row>
    <row r="229" spans="1:19" s="77" customFormat="1" x14ac:dyDescent="0.2">
      <c r="A229" s="174">
        <v>1</v>
      </c>
      <c r="B229" s="167"/>
      <c r="C229" s="167"/>
      <c r="D229" s="167">
        <v>4</v>
      </c>
      <c r="E229" s="167"/>
      <c r="F229" s="167">
        <v>6</v>
      </c>
      <c r="G229" s="167" t="s">
        <v>88</v>
      </c>
      <c r="H229" s="168"/>
      <c r="I229" s="173" t="s">
        <v>132</v>
      </c>
      <c r="J229" s="170" t="s">
        <v>253</v>
      </c>
      <c r="K229" s="171">
        <f>SUM(K230+K233+K236+K239+K244+K247)</f>
        <v>676000</v>
      </c>
      <c r="L229" s="171">
        <f>SUM(L230+L233+L236+L239+L244+L247)</f>
        <v>3000</v>
      </c>
      <c r="M229" s="171">
        <f>SUM(M230+M233+M236+M239+M244+M247)</f>
        <v>679000</v>
      </c>
      <c r="N229" s="256">
        <f>AVERAGE(M229/K229)*100</f>
        <v>100.44378698224851</v>
      </c>
      <c r="O229" s="236"/>
      <c r="S229" s="302"/>
    </row>
    <row r="230" spans="1:19" s="77" customFormat="1" x14ac:dyDescent="0.2">
      <c r="A230" s="149"/>
      <c r="B230" s="149"/>
      <c r="C230" s="149"/>
      <c r="D230" s="149"/>
      <c r="E230" s="149"/>
      <c r="F230" s="149">
        <v>6</v>
      </c>
      <c r="G230" s="149" t="s">
        <v>88</v>
      </c>
      <c r="H230" s="161" t="s">
        <v>116</v>
      </c>
      <c r="I230" s="161" t="s">
        <v>504</v>
      </c>
      <c r="J230" s="151" t="s">
        <v>505</v>
      </c>
      <c r="K230" s="152">
        <f t="shared" ref="K230:M231" si="122">SUM(K231)</f>
        <v>10000</v>
      </c>
      <c r="L230" s="152">
        <f t="shared" si="122"/>
        <v>10000</v>
      </c>
      <c r="M230" s="152">
        <f t="shared" si="122"/>
        <v>20000</v>
      </c>
      <c r="N230" s="257">
        <f>AVERAGE(M230/K230)*100</f>
        <v>200</v>
      </c>
      <c r="O230" s="236"/>
      <c r="S230" s="302"/>
    </row>
    <row r="231" spans="1:19" s="77" customFormat="1" x14ac:dyDescent="0.2">
      <c r="A231" s="116"/>
      <c r="B231" s="116"/>
      <c r="C231" s="116"/>
      <c r="D231" s="116"/>
      <c r="E231" s="116"/>
      <c r="F231" s="116"/>
      <c r="G231" s="116"/>
      <c r="H231" s="117"/>
      <c r="I231" s="120">
        <v>42</v>
      </c>
      <c r="J231" s="125" t="s">
        <v>56</v>
      </c>
      <c r="K231" s="118">
        <f t="shared" si="122"/>
        <v>10000</v>
      </c>
      <c r="L231" s="118">
        <f t="shared" si="122"/>
        <v>10000</v>
      </c>
      <c r="M231" s="118">
        <f t="shared" si="122"/>
        <v>20000</v>
      </c>
      <c r="N231" s="258">
        <f t="shared" ref="N231:N232" si="123">AVERAGE(M231/K231*100)</f>
        <v>200</v>
      </c>
      <c r="O231" s="236"/>
      <c r="Q231" s="292"/>
      <c r="R231" s="302"/>
      <c r="S231" s="302"/>
    </row>
    <row r="232" spans="1:19" s="77" customFormat="1" x14ac:dyDescent="0.2">
      <c r="A232" s="116"/>
      <c r="B232" s="116"/>
      <c r="C232" s="116"/>
      <c r="D232" s="116"/>
      <c r="E232" s="116"/>
      <c r="F232" s="116">
        <v>6</v>
      </c>
      <c r="G232" s="116"/>
      <c r="H232" s="117"/>
      <c r="I232" s="120">
        <v>426</v>
      </c>
      <c r="J232" s="129" t="s">
        <v>440</v>
      </c>
      <c r="K232" s="112">
        <v>10000</v>
      </c>
      <c r="L232" s="112">
        <v>10000</v>
      </c>
      <c r="M232" s="112">
        <v>20000</v>
      </c>
      <c r="N232" s="258">
        <f t="shared" si="123"/>
        <v>200</v>
      </c>
      <c r="O232" s="236"/>
      <c r="Q232" s="292"/>
      <c r="R232" s="302"/>
      <c r="S232" s="302"/>
    </row>
    <row r="233" spans="1:19" s="103" customFormat="1" ht="27" customHeight="1" x14ac:dyDescent="0.2">
      <c r="A233" s="163"/>
      <c r="B233" s="163"/>
      <c r="C233" s="163"/>
      <c r="D233" s="163"/>
      <c r="E233" s="163"/>
      <c r="F233" s="163">
        <v>6</v>
      </c>
      <c r="G233" s="163" t="s">
        <v>88</v>
      </c>
      <c r="H233" s="164" t="s">
        <v>116</v>
      </c>
      <c r="I233" s="164" t="s">
        <v>507</v>
      </c>
      <c r="J233" s="165" t="s">
        <v>506</v>
      </c>
      <c r="K233" s="166">
        <f>SUM(K234)</f>
        <v>20000</v>
      </c>
      <c r="L233" s="166">
        <f t="shared" ref="L233" si="124">SUM(L234)</f>
        <v>0</v>
      </c>
      <c r="M233" s="166">
        <f>SUM(M234)</f>
        <v>20000</v>
      </c>
      <c r="N233" s="259">
        <f>AVERAGE(M233/K233)*100</f>
        <v>100</v>
      </c>
      <c r="O233" s="242"/>
      <c r="Q233" s="294"/>
      <c r="R233" s="303"/>
      <c r="S233" s="303"/>
    </row>
    <row r="234" spans="1:19" s="77" customFormat="1" x14ac:dyDescent="0.2">
      <c r="A234" s="116"/>
      <c r="B234" s="116"/>
      <c r="C234" s="116"/>
      <c r="D234" s="116"/>
      <c r="E234" s="116"/>
      <c r="F234" s="116"/>
      <c r="G234" s="116"/>
      <c r="H234" s="117"/>
      <c r="I234" s="120">
        <v>42</v>
      </c>
      <c r="J234" s="125" t="s">
        <v>56</v>
      </c>
      <c r="K234" s="118">
        <f>SUM(K235)</f>
        <v>20000</v>
      </c>
      <c r="L234" s="118">
        <v>0</v>
      </c>
      <c r="M234" s="118">
        <f>SUM(M235)</f>
        <v>20000</v>
      </c>
      <c r="N234" s="258">
        <f t="shared" ref="N234:N235" si="125">AVERAGE(M234/K234*100)</f>
        <v>100</v>
      </c>
      <c r="O234" s="236"/>
      <c r="Q234" s="292"/>
      <c r="R234" s="302"/>
      <c r="S234" s="302"/>
    </row>
    <row r="235" spans="1:19" s="77" customFormat="1" x14ac:dyDescent="0.2">
      <c r="A235" s="116"/>
      <c r="B235" s="116"/>
      <c r="C235" s="116"/>
      <c r="D235" s="116"/>
      <c r="E235" s="116"/>
      <c r="F235" s="116">
        <v>6</v>
      </c>
      <c r="G235" s="116"/>
      <c r="H235" s="117"/>
      <c r="I235" s="120">
        <v>426</v>
      </c>
      <c r="J235" s="129" t="s">
        <v>440</v>
      </c>
      <c r="K235" s="112">
        <v>20000</v>
      </c>
      <c r="L235" s="112">
        <v>0</v>
      </c>
      <c r="M235" s="112">
        <v>20000</v>
      </c>
      <c r="N235" s="258">
        <f t="shared" si="125"/>
        <v>100</v>
      </c>
      <c r="O235" s="236"/>
      <c r="Q235" s="292"/>
      <c r="R235" s="302"/>
      <c r="S235" s="302"/>
    </row>
    <row r="236" spans="1:19" s="77" customFormat="1" x14ac:dyDescent="0.2">
      <c r="A236" s="116"/>
      <c r="B236" s="163">
        <v>1</v>
      </c>
      <c r="C236" s="163"/>
      <c r="D236" s="163"/>
      <c r="E236" s="163"/>
      <c r="F236" s="163"/>
      <c r="G236" s="163" t="s">
        <v>88</v>
      </c>
      <c r="H236" s="164" t="s">
        <v>116</v>
      </c>
      <c r="I236" s="161" t="s">
        <v>608</v>
      </c>
      <c r="J236" s="151" t="s">
        <v>609</v>
      </c>
      <c r="K236" s="166">
        <f t="shared" ref="K236:M237" si="126">SUM(K237)</f>
        <v>0</v>
      </c>
      <c r="L236" s="166">
        <f t="shared" si="126"/>
        <v>5000</v>
      </c>
      <c r="M236" s="166">
        <f t="shared" si="126"/>
        <v>5000</v>
      </c>
      <c r="N236" s="259">
        <v>0</v>
      </c>
      <c r="O236" s="236"/>
      <c r="Q236" s="292"/>
      <c r="R236" s="302"/>
      <c r="S236" s="302"/>
    </row>
    <row r="237" spans="1:19" s="77" customFormat="1" x14ac:dyDescent="0.2">
      <c r="A237" s="116"/>
      <c r="B237" s="116"/>
      <c r="C237" s="116"/>
      <c r="D237" s="116"/>
      <c r="E237" s="116"/>
      <c r="F237" s="116"/>
      <c r="G237" s="116"/>
      <c r="H237" s="117"/>
      <c r="I237" s="315">
        <v>42</v>
      </c>
      <c r="J237" s="316" t="s">
        <v>56</v>
      </c>
      <c r="K237" s="118">
        <f t="shared" si="126"/>
        <v>0</v>
      </c>
      <c r="L237" s="118">
        <f t="shared" si="126"/>
        <v>5000</v>
      </c>
      <c r="M237" s="118">
        <f t="shared" si="126"/>
        <v>5000</v>
      </c>
      <c r="N237" s="258">
        <v>0</v>
      </c>
      <c r="O237" s="236"/>
      <c r="Q237" s="292"/>
      <c r="R237" s="302"/>
      <c r="S237" s="302"/>
    </row>
    <row r="238" spans="1:19" s="77" customFormat="1" x14ac:dyDescent="0.2">
      <c r="A238" s="116"/>
      <c r="B238" s="116">
        <v>1</v>
      </c>
      <c r="C238" s="116"/>
      <c r="D238" s="116"/>
      <c r="E238" s="116"/>
      <c r="F238" s="116"/>
      <c r="G238" s="116"/>
      <c r="H238" s="117"/>
      <c r="I238" s="315">
        <v>421</v>
      </c>
      <c r="J238" s="317" t="s">
        <v>443</v>
      </c>
      <c r="K238" s="112">
        <v>0</v>
      </c>
      <c r="L238" s="112">
        <v>5000</v>
      </c>
      <c r="M238" s="112">
        <v>5000</v>
      </c>
      <c r="N238" s="258">
        <v>0</v>
      </c>
      <c r="O238" s="236"/>
      <c r="Q238" s="292"/>
      <c r="R238" s="302"/>
      <c r="S238" s="302"/>
    </row>
    <row r="239" spans="1:19" s="77" customFormat="1" x14ac:dyDescent="0.2">
      <c r="A239" s="149">
        <v>1</v>
      </c>
      <c r="B239" s="149"/>
      <c r="C239" s="149"/>
      <c r="D239" s="149"/>
      <c r="E239" s="149"/>
      <c r="F239" s="149"/>
      <c r="G239" s="149" t="s">
        <v>88</v>
      </c>
      <c r="H239" s="161" t="s">
        <v>116</v>
      </c>
      <c r="I239" s="161" t="s">
        <v>254</v>
      </c>
      <c r="J239" s="151" t="s">
        <v>255</v>
      </c>
      <c r="K239" s="152">
        <f>SUM(K242+K240)</f>
        <v>150000</v>
      </c>
      <c r="L239" s="152">
        <f t="shared" ref="L239" si="127">SUM(L242+L240)</f>
        <v>50000</v>
      </c>
      <c r="M239" s="152">
        <f>SUM(M242+M240)</f>
        <v>200000</v>
      </c>
      <c r="N239" s="257">
        <f>AVERAGE(M239/K239)*100</f>
        <v>133.33333333333331</v>
      </c>
      <c r="O239" s="236"/>
      <c r="Q239" s="292"/>
      <c r="R239" s="302"/>
      <c r="S239" s="302"/>
    </row>
    <row r="240" spans="1:19" s="77" customFormat="1" x14ac:dyDescent="0.2">
      <c r="A240" s="116"/>
      <c r="B240" s="116"/>
      <c r="C240" s="116"/>
      <c r="D240" s="116"/>
      <c r="E240" s="116"/>
      <c r="F240" s="116"/>
      <c r="G240" s="116"/>
      <c r="H240" s="117"/>
      <c r="I240" s="120">
        <v>32</v>
      </c>
      <c r="J240" s="125" t="s">
        <v>39</v>
      </c>
      <c r="K240" s="118">
        <f t="shared" ref="K240:M240" si="128">SUM(K241)</f>
        <v>150000</v>
      </c>
      <c r="L240" s="118">
        <f t="shared" si="128"/>
        <v>-20000</v>
      </c>
      <c r="M240" s="118">
        <f t="shared" si="128"/>
        <v>130000</v>
      </c>
      <c r="N240" s="258">
        <f t="shared" ref="N240:N241" si="129">AVERAGE(M240/K240*100)</f>
        <v>86.666666666666671</v>
      </c>
      <c r="O240" s="236"/>
      <c r="Q240" s="292"/>
      <c r="R240" s="302"/>
      <c r="S240" s="302"/>
    </row>
    <row r="241" spans="1:19" s="77" customFormat="1" ht="15" customHeight="1" x14ac:dyDescent="0.2">
      <c r="A241" s="116">
        <v>1</v>
      </c>
      <c r="B241" s="116"/>
      <c r="C241" s="116"/>
      <c r="D241" s="116"/>
      <c r="E241" s="116"/>
      <c r="F241" s="116"/>
      <c r="G241" s="116"/>
      <c r="H241" s="117"/>
      <c r="I241" s="120">
        <v>323</v>
      </c>
      <c r="J241" s="118" t="s">
        <v>42</v>
      </c>
      <c r="K241" s="112">
        <v>150000</v>
      </c>
      <c r="L241" s="112">
        <v>-20000</v>
      </c>
      <c r="M241" s="112">
        <v>130000</v>
      </c>
      <c r="N241" s="258">
        <f t="shared" si="129"/>
        <v>86.666666666666671</v>
      </c>
      <c r="O241" s="254"/>
      <c r="P241" s="100"/>
      <c r="Q241" s="295"/>
      <c r="R241" s="302"/>
      <c r="S241" s="302"/>
    </row>
    <row r="242" spans="1:19" s="77" customFormat="1" ht="15" customHeight="1" x14ac:dyDescent="0.2">
      <c r="A242" s="116"/>
      <c r="B242" s="116"/>
      <c r="C242" s="116"/>
      <c r="D242" s="116"/>
      <c r="E242" s="116"/>
      <c r="F242" s="116"/>
      <c r="G242" s="116"/>
      <c r="H242" s="117"/>
      <c r="I242" s="315">
        <v>42</v>
      </c>
      <c r="J242" s="316" t="s">
        <v>56</v>
      </c>
      <c r="K242" s="112">
        <v>0</v>
      </c>
      <c r="L242" s="121">
        <v>70000</v>
      </c>
      <c r="M242" s="121">
        <f>SUM(M243)</f>
        <v>70000</v>
      </c>
      <c r="N242" s="258">
        <v>0</v>
      </c>
      <c r="O242" s="254"/>
      <c r="P242" s="100"/>
      <c r="Q242" s="295"/>
      <c r="R242" s="302"/>
      <c r="S242" s="302"/>
    </row>
    <row r="243" spans="1:19" s="77" customFormat="1" ht="15" customHeight="1" x14ac:dyDescent="0.2">
      <c r="A243" s="116">
        <v>1</v>
      </c>
      <c r="B243" s="116"/>
      <c r="C243" s="116"/>
      <c r="D243" s="116"/>
      <c r="E243" s="116"/>
      <c r="F243" s="116"/>
      <c r="G243" s="116"/>
      <c r="H243" s="117"/>
      <c r="I243" s="315">
        <v>421</v>
      </c>
      <c r="J243" s="317" t="s">
        <v>443</v>
      </c>
      <c r="K243" s="112">
        <v>0</v>
      </c>
      <c r="L243" s="121">
        <v>70000</v>
      </c>
      <c r="M243" s="121">
        <v>70000</v>
      </c>
      <c r="N243" s="258">
        <v>0</v>
      </c>
      <c r="O243" s="254"/>
      <c r="P243" s="100"/>
      <c r="Q243" s="295"/>
      <c r="R243" s="302"/>
      <c r="S243" s="302"/>
    </row>
    <row r="244" spans="1:19" s="77" customFormat="1" x14ac:dyDescent="0.2">
      <c r="A244" s="149">
        <v>1</v>
      </c>
      <c r="B244" s="149"/>
      <c r="C244" s="149"/>
      <c r="D244" s="149">
        <v>4</v>
      </c>
      <c r="E244" s="149" t="s">
        <v>88</v>
      </c>
      <c r="F244" s="149" t="s">
        <v>88</v>
      </c>
      <c r="G244" s="149" t="s">
        <v>88</v>
      </c>
      <c r="H244" s="161" t="s">
        <v>116</v>
      </c>
      <c r="I244" s="161" t="s">
        <v>256</v>
      </c>
      <c r="J244" s="151" t="s">
        <v>257</v>
      </c>
      <c r="K244" s="152">
        <f t="shared" ref="K244:M245" si="130">SUM(K245)</f>
        <v>350000</v>
      </c>
      <c r="L244" s="152">
        <f t="shared" si="130"/>
        <v>-62000</v>
      </c>
      <c r="M244" s="152">
        <f t="shared" si="130"/>
        <v>288000</v>
      </c>
      <c r="N244" s="257">
        <f>AVERAGE(M244/K244)*100</f>
        <v>82.285714285714278</v>
      </c>
      <c r="O244" s="236"/>
      <c r="Q244" s="292"/>
      <c r="R244" s="302"/>
      <c r="S244" s="302"/>
    </row>
    <row r="245" spans="1:19" s="77" customFormat="1" x14ac:dyDescent="0.2">
      <c r="A245" s="116"/>
      <c r="B245" s="116"/>
      <c r="C245" s="116"/>
      <c r="D245" s="116"/>
      <c r="E245" s="116"/>
      <c r="F245" s="116"/>
      <c r="G245" s="116"/>
      <c r="H245" s="117"/>
      <c r="I245" s="120">
        <v>32</v>
      </c>
      <c r="J245" s="125" t="s">
        <v>39</v>
      </c>
      <c r="K245" s="118">
        <f t="shared" si="130"/>
        <v>350000</v>
      </c>
      <c r="L245" s="118">
        <f t="shared" si="130"/>
        <v>-62000</v>
      </c>
      <c r="M245" s="118">
        <f t="shared" si="130"/>
        <v>288000</v>
      </c>
      <c r="N245" s="258">
        <f t="shared" ref="N245" si="131">AVERAGE(M245/K245*100)</f>
        <v>82.285714285714278</v>
      </c>
      <c r="O245" s="236"/>
      <c r="Q245" s="292"/>
      <c r="R245" s="302"/>
      <c r="S245" s="302"/>
    </row>
    <row r="246" spans="1:19" s="77" customFormat="1" x14ac:dyDescent="0.2">
      <c r="A246" s="116">
        <v>1</v>
      </c>
      <c r="B246" s="116"/>
      <c r="C246" s="116"/>
      <c r="D246" s="116">
        <v>4</v>
      </c>
      <c r="E246" s="116"/>
      <c r="F246" s="116"/>
      <c r="G246" s="116"/>
      <c r="H246" s="117"/>
      <c r="I246" s="120">
        <v>323</v>
      </c>
      <c r="J246" s="118" t="s">
        <v>42</v>
      </c>
      <c r="K246" s="112">
        <v>350000</v>
      </c>
      <c r="L246" s="112">
        <v>-62000</v>
      </c>
      <c r="M246" s="112">
        <v>288000</v>
      </c>
      <c r="N246" s="258">
        <f>AVERAGE(M246/K246*100)</f>
        <v>82.285714285714278</v>
      </c>
      <c r="O246" s="236"/>
      <c r="Q246" s="292"/>
      <c r="R246" s="302"/>
      <c r="S246" s="302"/>
    </row>
    <row r="247" spans="1:19" s="77" customFormat="1" x14ac:dyDescent="0.2">
      <c r="A247" s="284">
        <v>1</v>
      </c>
      <c r="B247" s="284"/>
      <c r="C247" s="284"/>
      <c r="D247" s="284"/>
      <c r="E247" s="284" t="s">
        <v>88</v>
      </c>
      <c r="F247" s="284"/>
      <c r="G247" s="284" t="s">
        <v>88</v>
      </c>
      <c r="H247" s="161" t="s">
        <v>116</v>
      </c>
      <c r="I247" s="161" t="s">
        <v>577</v>
      </c>
      <c r="J247" s="151" t="s">
        <v>578</v>
      </c>
      <c r="K247" s="152">
        <f>SUM(K248)</f>
        <v>146000</v>
      </c>
      <c r="L247" s="152">
        <f>SUM(L248)</f>
        <v>0</v>
      </c>
      <c r="M247" s="152">
        <f t="shared" ref="M247:M248" si="132">SUM(M248)</f>
        <v>146000</v>
      </c>
      <c r="N247" s="257">
        <f>AVERAGE(M247/K247)*100</f>
        <v>100</v>
      </c>
      <c r="O247" s="235"/>
      <c r="P247" s="119"/>
      <c r="Q247" s="295"/>
      <c r="R247" s="307"/>
      <c r="S247" s="302"/>
    </row>
    <row r="248" spans="1:19" s="77" customFormat="1" x14ac:dyDescent="0.2">
      <c r="A248" s="116"/>
      <c r="B248" s="116"/>
      <c r="C248" s="116"/>
      <c r="D248" s="116"/>
      <c r="E248" s="116"/>
      <c r="F248" s="285"/>
      <c r="G248" s="285"/>
      <c r="H248" s="127"/>
      <c r="I248" s="281">
        <v>36</v>
      </c>
      <c r="J248" s="125" t="s">
        <v>183</v>
      </c>
      <c r="K248" s="118">
        <f>SUM(K249)</f>
        <v>146000</v>
      </c>
      <c r="L248" s="118">
        <f>SUM(L249)</f>
        <v>0</v>
      </c>
      <c r="M248" s="118">
        <f t="shared" si="132"/>
        <v>146000</v>
      </c>
      <c r="N248" s="258">
        <f>AVERAGE(M248/K248*100)</f>
        <v>100</v>
      </c>
      <c r="O248" s="235"/>
      <c r="P248" s="119"/>
      <c r="Q248" s="295"/>
      <c r="R248" s="307"/>
      <c r="S248" s="302"/>
    </row>
    <row r="249" spans="1:19" s="77" customFormat="1" x14ac:dyDescent="0.2">
      <c r="A249" s="116">
        <v>1</v>
      </c>
      <c r="B249" s="116"/>
      <c r="C249" s="116"/>
      <c r="D249" s="116"/>
      <c r="E249" s="116"/>
      <c r="F249" s="285"/>
      <c r="G249" s="285"/>
      <c r="H249" s="127"/>
      <c r="I249" s="281">
        <v>363</v>
      </c>
      <c r="J249" s="125" t="s">
        <v>579</v>
      </c>
      <c r="K249" s="112">
        <v>146000</v>
      </c>
      <c r="L249" s="112">
        <v>0</v>
      </c>
      <c r="M249" s="112">
        <v>146000</v>
      </c>
      <c r="N249" s="258">
        <f>AVERAGE(M249/K249*100)</f>
        <v>100</v>
      </c>
      <c r="O249" s="235"/>
      <c r="P249" s="119"/>
      <c r="Q249" s="295"/>
      <c r="R249" s="307"/>
      <c r="S249" s="302"/>
    </row>
    <row r="250" spans="1:19" s="77" customFormat="1" x14ac:dyDescent="0.2">
      <c r="A250" s="174">
        <v>1</v>
      </c>
      <c r="B250" s="167"/>
      <c r="C250" s="167"/>
      <c r="D250" s="167">
        <v>4</v>
      </c>
      <c r="E250" s="167" t="s">
        <v>88</v>
      </c>
      <c r="F250" s="167">
        <v>6</v>
      </c>
      <c r="G250" s="167" t="s">
        <v>88</v>
      </c>
      <c r="H250" s="168"/>
      <c r="I250" s="173" t="s">
        <v>156</v>
      </c>
      <c r="J250" s="170" t="s">
        <v>258</v>
      </c>
      <c r="K250" s="171">
        <f>SUM(K251+K254+K257+K260)</f>
        <v>258000</v>
      </c>
      <c r="L250" s="171">
        <f t="shared" ref="L250:M250" si="133">SUM(L251+L254+L257+L260)</f>
        <v>-136000</v>
      </c>
      <c r="M250" s="171">
        <f t="shared" si="133"/>
        <v>122000</v>
      </c>
      <c r="N250" s="256">
        <f>AVERAGE(M250/K250)*100</f>
        <v>47.286821705426355</v>
      </c>
      <c r="O250" s="236"/>
      <c r="Q250" s="292"/>
      <c r="R250" s="302"/>
      <c r="S250" s="302"/>
    </row>
    <row r="251" spans="1:19" s="77" customFormat="1" x14ac:dyDescent="0.2">
      <c r="A251" s="149">
        <v>1</v>
      </c>
      <c r="B251" s="149"/>
      <c r="C251" s="149"/>
      <c r="D251" s="149"/>
      <c r="E251" s="149" t="s">
        <v>88</v>
      </c>
      <c r="F251" s="149">
        <v>6</v>
      </c>
      <c r="G251" s="149" t="s">
        <v>88</v>
      </c>
      <c r="H251" s="161" t="s">
        <v>433</v>
      </c>
      <c r="I251" s="161" t="s">
        <v>259</v>
      </c>
      <c r="J251" s="151" t="s">
        <v>260</v>
      </c>
      <c r="K251" s="152">
        <f t="shared" ref="K251:M252" si="134">SUM(K252)</f>
        <v>100000</v>
      </c>
      <c r="L251" s="152">
        <f t="shared" si="134"/>
        <v>-100000</v>
      </c>
      <c r="M251" s="152">
        <f t="shared" si="134"/>
        <v>0</v>
      </c>
      <c r="N251" s="257">
        <f>AVERAGE(M251/K251)*100</f>
        <v>0</v>
      </c>
      <c r="O251" s="236"/>
      <c r="Q251" s="292"/>
      <c r="R251" s="302"/>
      <c r="S251" s="302"/>
    </row>
    <row r="252" spans="1:19" s="77" customFormat="1" x14ac:dyDescent="0.2">
      <c r="A252" s="116"/>
      <c r="B252" s="116"/>
      <c r="C252" s="116"/>
      <c r="D252" s="116"/>
      <c r="E252" s="116"/>
      <c r="F252" s="116"/>
      <c r="G252" s="116"/>
      <c r="H252" s="117"/>
      <c r="I252" s="120">
        <v>41</v>
      </c>
      <c r="J252" s="125" t="s">
        <v>444</v>
      </c>
      <c r="K252" s="118">
        <f t="shared" si="134"/>
        <v>100000</v>
      </c>
      <c r="L252" s="118">
        <f t="shared" si="134"/>
        <v>-100000</v>
      </c>
      <c r="M252" s="118">
        <f t="shared" si="134"/>
        <v>0</v>
      </c>
      <c r="N252" s="258">
        <f t="shared" ref="N252:N253" si="135">AVERAGE(M252/K252*100)</f>
        <v>0</v>
      </c>
      <c r="O252" s="236"/>
      <c r="Q252" s="292"/>
      <c r="R252" s="302"/>
      <c r="S252" s="302"/>
    </row>
    <row r="253" spans="1:19" s="77" customFormat="1" x14ac:dyDescent="0.2">
      <c r="A253" s="116">
        <v>1</v>
      </c>
      <c r="B253" s="116"/>
      <c r="C253" s="116"/>
      <c r="D253" s="116"/>
      <c r="E253" s="116"/>
      <c r="F253" s="116">
        <v>6</v>
      </c>
      <c r="G253" s="116"/>
      <c r="H253" s="117"/>
      <c r="I253" s="120">
        <v>411</v>
      </c>
      <c r="J253" s="125" t="s">
        <v>445</v>
      </c>
      <c r="K253" s="112">
        <v>100000</v>
      </c>
      <c r="L253" s="112">
        <v>-100000</v>
      </c>
      <c r="M253" s="112">
        <v>0</v>
      </c>
      <c r="N253" s="258">
        <f t="shared" si="135"/>
        <v>0</v>
      </c>
      <c r="O253" s="236"/>
      <c r="Q253" s="292"/>
      <c r="R253" s="302"/>
      <c r="S253" s="302"/>
    </row>
    <row r="254" spans="1:19" s="77" customFormat="1" x14ac:dyDescent="0.2">
      <c r="A254" s="149">
        <v>1</v>
      </c>
      <c r="B254" s="149"/>
      <c r="C254" s="149"/>
      <c r="D254" s="149"/>
      <c r="E254" s="149" t="s">
        <v>88</v>
      </c>
      <c r="F254" s="149"/>
      <c r="G254" s="149" t="s">
        <v>88</v>
      </c>
      <c r="H254" s="161" t="s">
        <v>433</v>
      </c>
      <c r="I254" s="161" t="s">
        <v>520</v>
      </c>
      <c r="J254" s="252" t="s">
        <v>562</v>
      </c>
      <c r="K254" s="152">
        <f t="shared" ref="K254:M255" si="136">SUM(K255)</f>
        <v>26000</v>
      </c>
      <c r="L254" s="152">
        <f t="shared" si="136"/>
        <v>14000</v>
      </c>
      <c r="M254" s="152">
        <f t="shared" si="136"/>
        <v>40000</v>
      </c>
      <c r="N254" s="257">
        <f>AVERAGE(M254/K254)*100</f>
        <v>153.84615384615387</v>
      </c>
      <c r="O254" s="236"/>
      <c r="Q254" s="292"/>
      <c r="R254" s="302"/>
      <c r="S254" s="302"/>
    </row>
    <row r="255" spans="1:19" s="77" customFormat="1" x14ac:dyDescent="0.2">
      <c r="A255" s="116"/>
      <c r="B255" s="116"/>
      <c r="C255" s="116"/>
      <c r="D255" s="116"/>
      <c r="E255" s="116"/>
      <c r="F255" s="116"/>
      <c r="G255" s="116"/>
      <c r="H255" s="117"/>
      <c r="I255" s="120">
        <v>45</v>
      </c>
      <c r="J255" s="125" t="s">
        <v>512</v>
      </c>
      <c r="K255" s="118">
        <f t="shared" si="136"/>
        <v>26000</v>
      </c>
      <c r="L255" s="118">
        <f t="shared" si="136"/>
        <v>14000</v>
      </c>
      <c r="M255" s="118">
        <f t="shared" si="136"/>
        <v>40000</v>
      </c>
      <c r="N255" s="258">
        <f t="shared" ref="N255:N256" si="137">AVERAGE(M255/K255*100)</f>
        <v>153.84615384615387</v>
      </c>
      <c r="O255" s="236"/>
      <c r="Q255" s="292"/>
      <c r="R255" s="302"/>
      <c r="S255" s="302"/>
    </row>
    <row r="256" spans="1:19" s="77" customFormat="1" x14ac:dyDescent="0.2">
      <c r="A256" s="116">
        <v>1</v>
      </c>
      <c r="B256" s="116"/>
      <c r="C256" s="116"/>
      <c r="D256" s="116"/>
      <c r="E256" s="116"/>
      <c r="F256" s="116"/>
      <c r="G256" s="116"/>
      <c r="H256" s="117"/>
      <c r="I256" s="120">
        <v>451</v>
      </c>
      <c r="J256" s="129" t="s">
        <v>513</v>
      </c>
      <c r="K256" s="112">
        <v>26000</v>
      </c>
      <c r="L256" s="112">
        <v>14000</v>
      </c>
      <c r="M256" s="112">
        <v>40000</v>
      </c>
      <c r="N256" s="258">
        <f t="shared" si="137"/>
        <v>153.84615384615387</v>
      </c>
      <c r="O256" s="235"/>
      <c r="P256" s="253"/>
      <c r="Q256" s="295"/>
      <c r="R256" s="307"/>
      <c r="S256" s="307"/>
    </row>
    <row r="257" spans="1:19" s="77" customFormat="1" x14ac:dyDescent="0.2">
      <c r="A257" s="149">
        <v>1</v>
      </c>
      <c r="B257" s="149"/>
      <c r="C257" s="149"/>
      <c r="D257" s="149">
        <v>4</v>
      </c>
      <c r="E257" s="149" t="s">
        <v>88</v>
      </c>
      <c r="F257" s="149" t="s">
        <v>88</v>
      </c>
      <c r="G257" s="149" t="s">
        <v>88</v>
      </c>
      <c r="H257" s="161" t="s">
        <v>433</v>
      </c>
      <c r="I257" s="161" t="s">
        <v>261</v>
      </c>
      <c r="J257" s="151" t="s">
        <v>262</v>
      </c>
      <c r="K257" s="152">
        <f>SUM(K258)</f>
        <v>82000</v>
      </c>
      <c r="L257" s="152">
        <f t="shared" ref="L257" si="138">SUM(L258)</f>
        <v>0</v>
      </c>
      <c r="M257" s="152">
        <f>SUM(M258)</f>
        <v>82000</v>
      </c>
      <c r="N257" s="257">
        <f>AVERAGE(M257/K257)*100</f>
        <v>100</v>
      </c>
      <c r="O257" s="236"/>
      <c r="Q257" s="292"/>
      <c r="R257" s="302"/>
      <c r="S257" s="302"/>
    </row>
    <row r="258" spans="1:19" s="77" customFormat="1" x14ac:dyDescent="0.2">
      <c r="A258" s="116"/>
      <c r="B258" s="116"/>
      <c r="C258" s="116"/>
      <c r="D258" s="116"/>
      <c r="E258" s="116"/>
      <c r="F258" s="116"/>
      <c r="G258" s="116"/>
      <c r="H258" s="117"/>
      <c r="I258" s="120">
        <v>32</v>
      </c>
      <c r="J258" s="125" t="s">
        <v>39</v>
      </c>
      <c r="K258" s="118">
        <f>SUM(K259)</f>
        <v>82000</v>
      </c>
      <c r="L258" s="118">
        <v>0</v>
      </c>
      <c r="M258" s="118">
        <f>SUM(M259)</f>
        <v>82000</v>
      </c>
      <c r="N258" s="258">
        <f t="shared" ref="N258:N259" si="139">AVERAGE(M258/K258*100)</f>
        <v>100</v>
      </c>
      <c r="Q258" s="295"/>
      <c r="R258" s="307"/>
      <c r="S258" s="307"/>
    </row>
    <row r="259" spans="1:19" s="77" customFormat="1" x14ac:dyDescent="0.2">
      <c r="A259" s="116">
        <v>1</v>
      </c>
      <c r="B259" s="116"/>
      <c r="C259" s="116"/>
      <c r="D259" s="116">
        <v>4</v>
      </c>
      <c r="E259" s="116"/>
      <c r="F259" s="116"/>
      <c r="G259" s="116"/>
      <c r="H259" s="117"/>
      <c r="I259" s="120">
        <v>323</v>
      </c>
      <c r="J259" s="118" t="s">
        <v>42</v>
      </c>
      <c r="K259" s="112">
        <v>82000</v>
      </c>
      <c r="L259" s="112">
        <v>0</v>
      </c>
      <c r="M259" s="112">
        <v>82000</v>
      </c>
      <c r="N259" s="258">
        <f t="shared" si="139"/>
        <v>100</v>
      </c>
      <c r="O259" s="236"/>
      <c r="Q259" s="292"/>
      <c r="R259" s="302"/>
      <c r="S259" s="302"/>
    </row>
    <row r="260" spans="1:19" s="77" customFormat="1" ht="14.25" customHeight="1" x14ac:dyDescent="0.2">
      <c r="A260" s="149">
        <v>1</v>
      </c>
      <c r="B260" s="149"/>
      <c r="C260" s="149"/>
      <c r="D260" s="149"/>
      <c r="E260" s="149"/>
      <c r="F260" s="149"/>
      <c r="G260" s="149" t="s">
        <v>88</v>
      </c>
      <c r="H260" s="161" t="s">
        <v>433</v>
      </c>
      <c r="I260" s="161" t="s">
        <v>614</v>
      </c>
      <c r="J260" s="151" t="s">
        <v>503</v>
      </c>
      <c r="K260" s="152">
        <f t="shared" ref="K260:M261" si="140">SUM(K261)</f>
        <v>50000</v>
      </c>
      <c r="L260" s="152">
        <f t="shared" si="140"/>
        <v>-50000</v>
      </c>
      <c r="M260" s="152">
        <f t="shared" si="140"/>
        <v>0</v>
      </c>
      <c r="N260" s="257">
        <f>AVERAGE(M260/K260)*100</f>
        <v>0</v>
      </c>
      <c r="O260" s="236"/>
      <c r="Q260" s="292"/>
      <c r="R260" s="302"/>
      <c r="S260" s="302"/>
    </row>
    <row r="261" spans="1:19" s="77" customFormat="1" x14ac:dyDescent="0.2">
      <c r="A261" s="116"/>
      <c r="B261" s="116"/>
      <c r="C261" s="116"/>
      <c r="D261" s="116"/>
      <c r="E261" s="116"/>
      <c r="F261" s="116"/>
      <c r="G261" s="116"/>
      <c r="H261" s="117"/>
      <c r="I261" s="120">
        <v>32</v>
      </c>
      <c r="J261" s="125" t="s">
        <v>39</v>
      </c>
      <c r="K261" s="118">
        <f t="shared" si="140"/>
        <v>50000</v>
      </c>
      <c r="L261" s="118">
        <f t="shared" si="140"/>
        <v>-50000</v>
      </c>
      <c r="M261" s="118">
        <f t="shared" si="140"/>
        <v>0</v>
      </c>
      <c r="N261" s="258">
        <f t="shared" ref="N261:N262" si="141">AVERAGE(M261/K261*100)</f>
        <v>0</v>
      </c>
      <c r="O261" s="236"/>
      <c r="Q261" s="292"/>
      <c r="R261" s="302"/>
      <c r="S261" s="302"/>
    </row>
    <row r="262" spans="1:19" s="77" customFormat="1" x14ac:dyDescent="0.2">
      <c r="A262" s="116">
        <v>1</v>
      </c>
      <c r="B262" s="116"/>
      <c r="C262" s="116"/>
      <c r="D262" s="116"/>
      <c r="E262" s="116"/>
      <c r="F262" s="116"/>
      <c r="G262" s="116"/>
      <c r="H262" s="117"/>
      <c r="I262" s="120">
        <v>323</v>
      </c>
      <c r="J262" s="118" t="s">
        <v>42</v>
      </c>
      <c r="K262" s="112">
        <v>50000</v>
      </c>
      <c r="L262" s="112">
        <v>-50000</v>
      </c>
      <c r="M262" s="112">
        <v>0</v>
      </c>
      <c r="N262" s="258">
        <f t="shared" si="141"/>
        <v>0</v>
      </c>
      <c r="O262" s="232"/>
      <c r="Q262" s="292"/>
      <c r="R262" s="302"/>
      <c r="S262" s="302"/>
    </row>
    <row r="263" spans="1:19" s="77" customFormat="1" x14ac:dyDescent="0.2">
      <c r="A263" s="174">
        <v>1</v>
      </c>
      <c r="B263" s="167"/>
      <c r="C263" s="167"/>
      <c r="D263" s="167"/>
      <c r="E263" s="167" t="s">
        <v>88</v>
      </c>
      <c r="F263" s="167" t="s">
        <v>88</v>
      </c>
      <c r="G263" s="167" t="s">
        <v>88</v>
      </c>
      <c r="H263" s="168"/>
      <c r="I263" s="173" t="s">
        <v>142</v>
      </c>
      <c r="J263" s="170" t="s">
        <v>263</v>
      </c>
      <c r="K263" s="171">
        <f>SUM(K264)</f>
        <v>50000</v>
      </c>
      <c r="L263" s="171">
        <f t="shared" ref="L263:M263" si="142">SUM(L264)</f>
        <v>-40000</v>
      </c>
      <c r="M263" s="171">
        <f t="shared" si="142"/>
        <v>10000</v>
      </c>
      <c r="N263" s="256">
        <f>AVERAGE(M263/K263)*100</f>
        <v>20</v>
      </c>
      <c r="O263" s="236"/>
      <c r="Q263" s="292"/>
      <c r="R263" s="302"/>
      <c r="S263" s="302"/>
    </row>
    <row r="264" spans="1:19" s="77" customFormat="1" x14ac:dyDescent="0.2">
      <c r="A264" s="149">
        <v>1</v>
      </c>
      <c r="B264" s="149"/>
      <c r="C264" s="149"/>
      <c r="D264" s="149"/>
      <c r="E264" s="149" t="s">
        <v>88</v>
      </c>
      <c r="F264" s="149" t="s">
        <v>88</v>
      </c>
      <c r="G264" s="149" t="s">
        <v>88</v>
      </c>
      <c r="H264" s="161" t="s">
        <v>123</v>
      </c>
      <c r="I264" s="161" t="s">
        <v>144</v>
      </c>
      <c r="J264" s="151" t="s">
        <v>264</v>
      </c>
      <c r="K264" s="152">
        <f>SUM(K265)</f>
        <v>50000</v>
      </c>
      <c r="L264" s="152">
        <f>SUM(L265)</f>
        <v>-40000</v>
      </c>
      <c r="M264" s="152">
        <f>SUM(M265)</f>
        <v>10000</v>
      </c>
      <c r="N264" s="257">
        <f>AVERAGE(M264/K264)*100</f>
        <v>20</v>
      </c>
      <c r="O264" s="236"/>
      <c r="S264" s="302"/>
    </row>
    <row r="265" spans="1:19" s="77" customFormat="1" x14ac:dyDescent="0.2">
      <c r="A265" s="116"/>
      <c r="B265" s="116"/>
      <c r="C265" s="116"/>
      <c r="D265" s="116"/>
      <c r="E265" s="116"/>
      <c r="F265" s="116"/>
      <c r="G265" s="116"/>
      <c r="H265" s="117"/>
      <c r="I265" s="120">
        <v>42</v>
      </c>
      <c r="J265" s="125" t="s">
        <v>56</v>
      </c>
      <c r="K265" s="118">
        <f>SUM(K266)</f>
        <v>50000</v>
      </c>
      <c r="L265" s="118">
        <f>SUM(L266)</f>
        <v>-40000</v>
      </c>
      <c r="M265" s="118">
        <f>SUM(M266)</f>
        <v>10000</v>
      </c>
      <c r="N265" s="258">
        <f t="shared" ref="N265:N266" si="143">AVERAGE(M265/K265*100)</f>
        <v>20</v>
      </c>
      <c r="O265" s="236"/>
      <c r="S265" s="302"/>
    </row>
    <row r="266" spans="1:19" s="77" customFormat="1" x14ac:dyDescent="0.2">
      <c r="A266" s="116">
        <v>1</v>
      </c>
      <c r="B266" s="116"/>
      <c r="C266" s="116"/>
      <c r="D266" s="116"/>
      <c r="E266" s="116"/>
      <c r="F266" s="116"/>
      <c r="G266" s="116"/>
      <c r="H266" s="117"/>
      <c r="I266" s="120">
        <v>426</v>
      </c>
      <c r="J266" s="129" t="s">
        <v>440</v>
      </c>
      <c r="K266" s="112">
        <v>50000</v>
      </c>
      <c r="L266" s="118">
        <v>-40000</v>
      </c>
      <c r="M266" s="112">
        <v>10000</v>
      </c>
      <c r="N266" s="258">
        <f t="shared" si="143"/>
        <v>20</v>
      </c>
      <c r="O266" s="236"/>
      <c r="Q266" s="292"/>
      <c r="R266" s="302"/>
      <c r="S266" s="302"/>
    </row>
    <row r="267" spans="1:19" s="77" customFormat="1" x14ac:dyDescent="0.2">
      <c r="A267" s="174">
        <v>1</v>
      </c>
      <c r="B267" s="167"/>
      <c r="C267" s="167"/>
      <c r="D267" s="167">
        <v>4</v>
      </c>
      <c r="E267" s="167" t="s">
        <v>88</v>
      </c>
      <c r="F267" s="167" t="s">
        <v>88</v>
      </c>
      <c r="G267" s="167">
        <v>7</v>
      </c>
      <c r="H267" s="168"/>
      <c r="I267" s="173" t="s">
        <v>147</v>
      </c>
      <c r="J267" s="170" t="s">
        <v>265</v>
      </c>
      <c r="K267" s="171">
        <f>SUM(K268+K274+K277+K271+K280+K283+K290+K295+K298+K301)</f>
        <v>20107750</v>
      </c>
      <c r="L267" s="171">
        <f t="shared" ref="L267:M267" si="144">SUM(L268+L274+L277+L271+L280+L283+L290+L295+L298+L301)</f>
        <v>-11821750</v>
      </c>
      <c r="M267" s="171">
        <f t="shared" si="144"/>
        <v>8286000</v>
      </c>
      <c r="N267" s="256">
        <f>AVERAGE(M267/K267)*100</f>
        <v>41.207991943404906</v>
      </c>
      <c r="O267" s="236"/>
      <c r="Q267" s="292"/>
      <c r="R267" s="302"/>
      <c r="S267" s="302"/>
    </row>
    <row r="268" spans="1:19" s="77" customFormat="1" x14ac:dyDescent="0.2">
      <c r="A268" s="149">
        <v>1</v>
      </c>
      <c r="B268" s="149"/>
      <c r="C268" s="149"/>
      <c r="D268" s="149">
        <v>4</v>
      </c>
      <c r="E268" s="149" t="s">
        <v>88</v>
      </c>
      <c r="F268" s="149" t="s">
        <v>88</v>
      </c>
      <c r="G268" s="149" t="s">
        <v>88</v>
      </c>
      <c r="H268" s="161" t="s">
        <v>433</v>
      </c>
      <c r="I268" s="161" t="s">
        <v>149</v>
      </c>
      <c r="J268" s="151" t="s">
        <v>266</v>
      </c>
      <c r="K268" s="152">
        <f t="shared" ref="K268:M269" si="145">SUM(K269)</f>
        <v>630000</v>
      </c>
      <c r="L268" s="152">
        <f t="shared" si="145"/>
        <v>-205000</v>
      </c>
      <c r="M268" s="152">
        <f t="shared" si="145"/>
        <v>425000</v>
      </c>
      <c r="N268" s="257">
        <f>AVERAGE(M268/K268)*100</f>
        <v>67.460317460317469</v>
      </c>
      <c r="O268" s="236"/>
      <c r="P268" s="119"/>
      <c r="Q268" s="292"/>
      <c r="R268" s="302"/>
      <c r="S268" s="302"/>
    </row>
    <row r="269" spans="1:19" s="77" customFormat="1" x14ac:dyDescent="0.2">
      <c r="A269" s="116"/>
      <c r="B269" s="116"/>
      <c r="C269" s="116"/>
      <c r="D269" s="116"/>
      <c r="E269" s="116"/>
      <c r="F269" s="116"/>
      <c r="G269" s="116"/>
      <c r="H269" s="127"/>
      <c r="I269" s="120">
        <v>42</v>
      </c>
      <c r="J269" s="125" t="s">
        <v>56</v>
      </c>
      <c r="K269" s="118">
        <f t="shared" si="145"/>
        <v>630000</v>
      </c>
      <c r="L269" s="118">
        <f t="shared" si="145"/>
        <v>-205000</v>
      </c>
      <c r="M269" s="118">
        <f t="shared" si="145"/>
        <v>425000</v>
      </c>
      <c r="N269" s="258">
        <f t="shared" ref="N269:N270" si="146">AVERAGE(M269/K269*100)</f>
        <v>67.460317460317469</v>
      </c>
      <c r="O269" s="236"/>
      <c r="P269" s="119"/>
      <c r="Q269" s="298"/>
      <c r="R269" s="302"/>
      <c r="S269" s="302"/>
    </row>
    <row r="270" spans="1:19" s="77" customFormat="1" x14ac:dyDescent="0.2">
      <c r="A270" s="116">
        <v>1</v>
      </c>
      <c r="B270" s="116"/>
      <c r="C270" s="116"/>
      <c r="D270" s="116">
        <v>4</v>
      </c>
      <c r="E270" s="116"/>
      <c r="F270" s="116"/>
      <c r="G270" s="116"/>
      <c r="H270" s="117"/>
      <c r="I270" s="120">
        <v>421</v>
      </c>
      <c r="J270" s="125" t="s">
        <v>443</v>
      </c>
      <c r="K270" s="112">
        <v>630000</v>
      </c>
      <c r="L270" s="118">
        <v>-205000</v>
      </c>
      <c r="M270" s="121">
        <v>425000</v>
      </c>
      <c r="N270" s="258">
        <f t="shared" si="146"/>
        <v>67.460317460317469</v>
      </c>
      <c r="O270" s="236"/>
      <c r="P270" s="119"/>
      <c r="Q270" s="292"/>
      <c r="R270" s="302"/>
      <c r="S270" s="302"/>
    </row>
    <row r="271" spans="1:19" s="77" customFormat="1" ht="15" customHeight="1" x14ac:dyDescent="0.2">
      <c r="A271" s="149">
        <v>1</v>
      </c>
      <c r="B271" s="149"/>
      <c r="C271" s="149"/>
      <c r="D271" s="149"/>
      <c r="E271" s="149" t="s">
        <v>88</v>
      </c>
      <c r="F271" s="149" t="s">
        <v>88</v>
      </c>
      <c r="G271" s="149" t="s">
        <v>88</v>
      </c>
      <c r="H271" s="161" t="s">
        <v>545</v>
      </c>
      <c r="I271" s="161" t="s">
        <v>556</v>
      </c>
      <c r="J271" s="151" t="s">
        <v>555</v>
      </c>
      <c r="K271" s="152">
        <f t="shared" ref="K271:M272" si="147">SUM(K272)</f>
        <v>350000</v>
      </c>
      <c r="L271" s="152">
        <f t="shared" si="147"/>
        <v>110000</v>
      </c>
      <c r="M271" s="152">
        <f t="shared" si="147"/>
        <v>460000</v>
      </c>
      <c r="N271" s="257">
        <f>AVERAGE(M271/K271)*100</f>
        <v>131.42857142857142</v>
      </c>
      <c r="O271" s="249"/>
      <c r="P271" s="119"/>
      <c r="Q271" s="295"/>
      <c r="R271" s="307"/>
      <c r="S271" s="302"/>
    </row>
    <row r="272" spans="1:19" s="77" customFormat="1" x14ac:dyDescent="0.2">
      <c r="A272" s="116"/>
      <c r="B272" s="116"/>
      <c r="C272" s="116"/>
      <c r="D272" s="116"/>
      <c r="E272" s="116"/>
      <c r="F272" s="116"/>
      <c r="G272" s="116"/>
      <c r="H272" s="117"/>
      <c r="I272" s="120">
        <v>42</v>
      </c>
      <c r="J272" s="125" t="s">
        <v>56</v>
      </c>
      <c r="K272" s="118">
        <f t="shared" si="147"/>
        <v>350000</v>
      </c>
      <c r="L272" s="118">
        <f t="shared" si="147"/>
        <v>110000</v>
      </c>
      <c r="M272" s="118">
        <f t="shared" si="147"/>
        <v>460000</v>
      </c>
      <c r="N272" s="258">
        <f t="shared" ref="N272:N273" si="148">AVERAGE(M272/K272*100)</f>
        <v>131.42857142857142</v>
      </c>
      <c r="O272" s="236"/>
      <c r="P272" s="119"/>
      <c r="Q272" s="292"/>
      <c r="R272" s="302"/>
      <c r="S272" s="302"/>
    </row>
    <row r="273" spans="1:19" s="77" customFormat="1" x14ac:dyDescent="0.2">
      <c r="A273" s="116">
        <v>1</v>
      </c>
      <c r="B273" s="116"/>
      <c r="C273" s="116"/>
      <c r="D273" s="116"/>
      <c r="E273" s="116"/>
      <c r="F273" s="116"/>
      <c r="G273" s="116"/>
      <c r="H273" s="117"/>
      <c r="I273" s="120">
        <v>421</v>
      </c>
      <c r="J273" s="125" t="s">
        <v>443</v>
      </c>
      <c r="K273" s="112">
        <v>350000</v>
      </c>
      <c r="L273" s="118">
        <v>110000</v>
      </c>
      <c r="M273" s="112">
        <v>460000</v>
      </c>
      <c r="N273" s="258">
        <f t="shared" si="148"/>
        <v>131.42857142857142</v>
      </c>
      <c r="O273" s="236"/>
      <c r="P273" s="119"/>
      <c r="Q273" s="292"/>
      <c r="R273" s="302"/>
      <c r="S273" s="302"/>
    </row>
    <row r="274" spans="1:19" s="77" customFormat="1" x14ac:dyDescent="0.2">
      <c r="A274" s="149">
        <v>1</v>
      </c>
      <c r="B274" s="149"/>
      <c r="C274" s="149"/>
      <c r="D274" s="149">
        <v>4</v>
      </c>
      <c r="E274" s="149" t="s">
        <v>88</v>
      </c>
      <c r="F274" s="149" t="s">
        <v>88</v>
      </c>
      <c r="G274" s="149">
        <v>7</v>
      </c>
      <c r="H274" s="161" t="s">
        <v>136</v>
      </c>
      <c r="I274" s="161" t="s">
        <v>267</v>
      </c>
      <c r="J274" s="151" t="s">
        <v>268</v>
      </c>
      <c r="K274" s="152">
        <f t="shared" ref="K274:M275" si="149">SUM(K275)</f>
        <v>12600000</v>
      </c>
      <c r="L274" s="152">
        <f t="shared" si="149"/>
        <v>-8100000</v>
      </c>
      <c r="M274" s="152">
        <f t="shared" si="149"/>
        <v>4500000</v>
      </c>
      <c r="N274" s="257">
        <f>AVERAGE(M274/K274)*100</f>
        <v>35.714285714285715</v>
      </c>
      <c r="O274" s="236"/>
      <c r="P274" s="119"/>
      <c r="S274" s="302"/>
    </row>
    <row r="275" spans="1:19" s="77" customFormat="1" x14ac:dyDescent="0.2">
      <c r="A275" s="116"/>
      <c r="B275" s="116"/>
      <c r="C275" s="116"/>
      <c r="D275" s="116"/>
      <c r="E275" s="116"/>
      <c r="F275" s="116"/>
      <c r="G275" s="116"/>
      <c r="H275" s="117"/>
      <c r="I275" s="120">
        <v>42</v>
      </c>
      <c r="J275" s="125" t="s">
        <v>56</v>
      </c>
      <c r="K275" s="118">
        <f t="shared" si="149"/>
        <v>12600000</v>
      </c>
      <c r="L275" s="118">
        <f t="shared" si="149"/>
        <v>-8100000</v>
      </c>
      <c r="M275" s="118">
        <f t="shared" si="149"/>
        <v>4500000</v>
      </c>
      <c r="N275" s="258">
        <f t="shared" ref="N275:N276" si="150">AVERAGE(M275/K275*100)</f>
        <v>35.714285714285715</v>
      </c>
      <c r="O275" s="236"/>
      <c r="P275" s="119"/>
      <c r="Q275" s="292"/>
      <c r="R275" s="302"/>
      <c r="S275" s="302"/>
    </row>
    <row r="276" spans="1:19" s="77" customFormat="1" x14ac:dyDescent="0.2">
      <c r="A276" s="116">
        <v>1</v>
      </c>
      <c r="B276" s="116"/>
      <c r="C276" s="116"/>
      <c r="D276" s="116">
        <v>4</v>
      </c>
      <c r="E276" s="116"/>
      <c r="F276" s="116"/>
      <c r="G276" s="116">
        <v>7</v>
      </c>
      <c r="H276" s="117"/>
      <c r="I276" s="120">
        <v>421</v>
      </c>
      <c r="J276" s="125" t="s">
        <v>443</v>
      </c>
      <c r="K276" s="121">
        <v>12600000</v>
      </c>
      <c r="L276" s="118">
        <v>-8100000</v>
      </c>
      <c r="M276" s="121">
        <v>4500000</v>
      </c>
      <c r="N276" s="258">
        <f t="shared" si="150"/>
        <v>35.714285714285715</v>
      </c>
      <c r="O276" s="236"/>
      <c r="P276" s="119"/>
      <c r="Q276" s="292"/>
      <c r="R276" s="302"/>
      <c r="S276" s="302"/>
    </row>
    <row r="277" spans="1:19" s="77" customFormat="1" x14ac:dyDescent="0.2">
      <c r="A277" s="149">
        <v>1</v>
      </c>
      <c r="B277" s="149"/>
      <c r="C277" s="149"/>
      <c r="D277" s="149"/>
      <c r="E277" s="149"/>
      <c r="F277" s="149" t="s">
        <v>88</v>
      </c>
      <c r="G277" s="149" t="s">
        <v>88</v>
      </c>
      <c r="H277" s="161" t="s">
        <v>136</v>
      </c>
      <c r="I277" s="161" t="s">
        <v>269</v>
      </c>
      <c r="J277" s="151" t="s">
        <v>270</v>
      </c>
      <c r="K277" s="152">
        <f t="shared" ref="K277:M278" si="151">SUM(K278)</f>
        <v>4701250</v>
      </c>
      <c r="L277" s="152">
        <f t="shared" si="151"/>
        <v>-3351250</v>
      </c>
      <c r="M277" s="152">
        <f t="shared" si="151"/>
        <v>1350000</v>
      </c>
      <c r="N277" s="257">
        <f>AVERAGE(M277/K277)*100</f>
        <v>28.715767083222548</v>
      </c>
      <c r="O277" s="236"/>
      <c r="P277" s="119"/>
      <c r="Q277" s="292"/>
      <c r="R277" s="302"/>
      <c r="S277" s="302"/>
    </row>
    <row r="278" spans="1:19" s="77" customFormat="1" x14ac:dyDescent="0.2">
      <c r="A278" s="116"/>
      <c r="B278" s="116"/>
      <c r="C278" s="116"/>
      <c r="D278" s="116"/>
      <c r="E278" s="116"/>
      <c r="F278" s="116"/>
      <c r="G278" s="116"/>
      <c r="H278" s="117"/>
      <c r="I278" s="120">
        <v>42</v>
      </c>
      <c r="J278" s="125" t="s">
        <v>56</v>
      </c>
      <c r="K278" s="118">
        <f t="shared" si="151"/>
        <v>4701250</v>
      </c>
      <c r="L278" s="118">
        <f t="shared" si="151"/>
        <v>-3351250</v>
      </c>
      <c r="M278" s="118">
        <f t="shared" si="151"/>
        <v>1350000</v>
      </c>
      <c r="N278" s="258">
        <f t="shared" ref="N278:N279" si="152">AVERAGE(M278/K278*100)</f>
        <v>28.715767083222548</v>
      </c>
      <c r="O278" s="236"/>
      <c r="P278" s="119"/>
      <c r="Q278" s="292"/>
      <c r="R278" s="302"/>
      <c r="S278" s="302"/>
    </row>
    <row r="279" spans="1:19" s="77" customFormat="1" x14ac:dyDescent="0.2">
      <c r="A279" s="116">
        <v>1</v>
      </c>
      <c r="B279" s="116"/>
      <c r="C279" s="116"/>
      <c r="D279" s="116"/>
      <c r="E279" s="116"/>
      <c r="F279" s="116"/>
      <c r="G279" s="116"/>
      <c r="H279" s="117"/>
      <c r="I279" s="120">
        <v>421</v>
      </c>
      <c r="J279" s="125" t="s">
        <v>443</v>
      </c>
      <c r="K279" s="112">
        <v>4701250</v>
      </c>
      <c r="L279" s="118">
        <v>-3351250</v>
      </c>
      <c r="M279" s="112">
        <v>1350000</v>
      </c>
      <c r="N279" s="258">
        <f t="shared" si="152"/>
        <v>28.715767083222548</v>
      </c>
      <c r="O279" s="236"/>
      <c r="P279" s="119"/>
      <c r="Q279" s="292"/>
      <c r="R279" s="302"/>
      <c r="S279" s="302"/>
    </row>
    <row r="280" spans="1:19" s="77" customFormat="1" x14ac:dyDescent="0.2">
      <c r="A280" s="149">
        <v>1</v>
      </c>
      <c r="B280" s="149"/>
      <c r="C280" s="149"/>
      <c r="D280" s="149"/>
      <c r="E280" s="149"/>
      <c r="F280" s="149" t="s">
        <v>88</v>
      </c>
      <c r="G280" s="149" t="s">
        <v>88</v>
      </c>
      <c r="H280" s="161" t="s">
        <v>432</v>
      </c>
      <c r="I280" s="161" t="s">
        <v>511</v>
      </c>
      <c r="J280" s="151" t="s">
        <v>509</v>
      </c>
      <c r="K280" s="152">
        <f t="shared" ref="K280:M281" si="153">SUM(K281)</f>
        <v>50000</v>
      </c>
      <c r="L280" s="152">
        <f t="shared" si="153"/>
        <v>-20000</v>
      </c>
      <c r="M280" s="152">
        <f t="shared" si="153"/>
        <v>30000</v>
      </c>
      <c r="N280" s="257">
        <f>AVERAGE(M280/K280)*100</f>
        <v>60</v>
      </c>
      <c r="O280" s="236"/>
      <c r="P280" s="119"/>
      <c r="Q280" s="292"/>
      <c r="R280" s="302"/>
      <c r="S280" s="302"/>
    </row>
    <row r="281" spans="1:19" s="77" customFormat="1" x14ac:dyDescent="0.2">
      <c r="A281" s="116"/>
      <c r="B281" s="116"/>
      <c r="C281" s="116"/>
      <c r="D281" s="116"/>
      <c r="E281" s="116"/>
      <c r="F281" s="116"/>
      <c r="G281" s="116"/>
      <c r="H281" s="117"/>
      <c r="I281" s="120">
        <v>42</v>
      </c>
      <c r="J281" s="125" t="s">
        <v>56</v>
      </c>
      <c r="K281" s="118">
        <f t="shared" si="153"/>
        <v>50000</v>
      </c>
      <c r="L281" s="118">
        <f t="shared" si="153"/>
        <v>-20000</v>
      </c>
      <c r="M281" s="118">
        <f t="shared" si="153"/>
        <v>30000</v>
      </c>
      <c r="N281" s="258">
        <f t="shared" ref="N281:N282" si="154">AVERAGE(M281/K281*100)</f>
        <v>60</v>
      </c>
      <c r="O281" s="236"/>
      <c r="P281" s="119"/>
      <c r="Q281" s="292"/>
      <c r="R281" s="302"/>
      <c r="S281" s="302"/>
    </row>
    <row r="282" spans="1:19" s="77" customFormat="1" x14ac:dyDescent="0.2">
      <c r="A282" s="116">
        <v>1</v>
      </c>
      <c r="B282" s="116"/>
      <c r="C282" s="116"/>
      <c r="D282" s="116"/>
      <c r="E282" s="116"/>
      <c r="F282" s="116"/>
      <c r="G282" s="116"/>
      <c r="H282" s="117"/>
      <c r="I282" s="120">
        <v>422</v>
      </c>
      <c r="J282" s="125" t="s">
        <v>510</v>
      </c>
      <c r="K282" s="112">
        <v>50000</v>
      </c>
      <c r="L282" s="118">
        <v>-20000</v>
      </c>
      <c r="M282" s="112">
        <v>30000</v>
      </c>
      <c r="N282" s="258">
        <f t="shared" si="154"/>
        <v>60</v>
      </c>
      <c r="O282" s="236"/>
      <c r="P282" s="119"/>
      <c r="Q282" s="292"/>
      <c r="R282" s="302"/>
      <c r="S282" s="302"/>
    </row>
    <row r="283" spans="1:19" s="77" customFormat="1" x14ac:dyDescent="0.2">
      <c r="A283" s="149">
        <v>1</v>
      </c>
      <c r="B283" s="149"/>
      <c r="C283" s="149"/>
      <c r="D283" s="149">
        <v>4</v>
      </c>
      <c r="E283" s="149"/>
      <c r="F283" s="149" t="s">
        <v>88</v>
      </c>
      <c r="G283" s="149" t="s">
        <v>88</v>
      </c>
      <c r="H283" s="161" t="s">
        <v>541</v>
      </c>
      <c r="I283" s="161" t="s">
        <v>515</v>
      </c>
      <c r="J283" s="151" t="s">
        <v>516</v>
      </c>
      <c r="K283" s="152">
        <f>SUM(K284+K286+K288)</f>
        <v>144500</v>
      </c>
      <c r="L283" s="152">
        <f>SUM(L284+L286+L288)</f>
        <v>5500</v>
      </c>
      <c r="M283" s="152">
        <f>SUM(M284+M286+M288)</f>
        <v>150000</v>
      </c>
      <c r="N283" s="257">
        <f>AVERAGE(M283/K283)*100</f>
        <v>103.80622837370241</v>
      </c>
      <c r="O283" s="236"/>
      <c r="P283" s="119"/>
      <c r="Q283" s="292"/>
      <c r="R283" s="302"/>
      <c r="S283" s="302"/>
    </row>
    <row r="284" spans="1:19" s="119" customFormat="1" x14ac:dyDescent="0.2">
      <c r="A284" s="116"/>
      <c r="B284" s="116"/>
      <c r="C284" s="116"/>
      <c r="D284" s="116"/>
      <c r="E284" s="116"/>
      <c r="F284" s="116"/>
      <c r="G284" s="116"/>
      <c r="H284" s="127"/>
      <c r="I284" s="120">
        <v>32</v>
      </c>
      <c r="J284" s="125" t="s">
        <v>39</v>
      </c>
      <c r="K284" s="118">
        <f>SUM(K285)</f>
        <v>0</v>
      </c>
      <c r="L284" s="118">
        <f>SUM(L285)</f>
        <v>2000</v>
      </c>
      <c r="M284" s="118">
        <f>SUM(M285)</f>
        <v>2000</v>
      </c>
      <c r="N284" s="258">
        <v>0</v>
      </c>
      <c r="O284" s="235"/>
      <c r="Q284" s="295"/>
      <c r="R284" s="307"/>
      <c r="S284" s="307"/>
    </row>
    <row r="285" spans="1:19" s="119" customFormat="1" x14ac:dyDescent="0.2">
      <c r="A285" s="116">
        <v>1</v>
      </c>
      <c r="B285" s="116"/>
      <c r="C285" s="116"/>
      <c r="D285" s="116"/>
      <c r="E285" s="116"/>
      <c r="F285" s="116"/>
      <c r="G285" s="116"/>
      <c r="H285" s="127"/>
      <c r="I285" s="120">
        <v>322</v>
      </c>
      <c r="J285" s="125" t="s">
        <v>41</v>
      </c>
      <c r="K285" s="118">
        <v>0</v>
      </c>
      <c r="L285" s="118">
        <v>2000</v>
      </c>
      <c r="M285" s="118">
        <v>2000</v>
      </c>
      <c r="N285" s="258">
        <v>0</v>
      </c>
      <c r="O285" s="235"/>
      <c r="Q285" s="295"/>
      <c r="R285" s="307"/>
      <c r="S285" s="307"/>
    </row>
    <row r="286" spans="1:19" s="77" customFormat="1" x14ac:dyDescent="0.2">
      <c r="A286" s="116"/>
      <c r="B286" s="116"/>
      <c r="C286" s="116"/>
      <c r="D286" s="116"/>
      <c r="E286" s="116"/>
      <c r="F286" s="116"/>
      <c r="G286" s="116"/>
      <c r="H286" s="117"/>
      <c r="I286" s="120">
        <v>42</v>
      </c>
      <c r="J286" s="125" t="s">
        <v>56</v>
      </c>
      <c r="K286" s="118">
        <f>SUM(K287)</f>
        <v>30000</v>
      </c>
      <c r="L286" s="118">
        <f>SUM(L287)</f>
        <v>-30000</v>
      </c>
      <c r="M286" s="118">
        <f>SUM(M287)</f>
        <v>0</v>
      </c>
      <c r="N286" s="258">
        <f t="shared" ref="N286:N289" si="155">AVERAGE(M286/K286*100)</f>
        <v>0</v>
      </c>
      <c r="O286" s="235"/>
      <c r="P286" s="119"/>
      <c r="Q286" s="292"/>
      <c r="R286" s="302"/>
      <c r="S286" s="302"/>
    </row>
    <row r="287" spans="1:19" s="77" customFormat="1" x14ac:dyDescent="0.2">
      <c r="A287" s="116">
        <v>1</v>
      </c>
      <c r="B287" s="116"/>
      <c r="C287" s="116"/>
      <c r="D287" s="116"/>
      <c r="E287" s="116"/>
      <c r="F287" s="116"/>
      <c r="G287" s="116"/>
      <c r="H287" s="117"/>
      <c r="I287" s="120">
        <v>422</v>
      </c>
      <c r="J287" s="125" t="s">
        <v>510</v>
      </c>
      <c r="K287" s="112">
        <v>30000</v>
      </c>
      <c r="L287" s="118">
        <v>-30000</v>
      </c>
      <c r="M287" s="112">
        <v>0</v>
      </c>
      <c r="N287" s="258">
        <f t="shared" si="155"/>
        <v>0</v>
      </c>
      <c r="O287" s="235"/>
      <c r="P287" s="119"/>
      <c r="Q287" s="292"/>
      <c r="R287" s="302"/>
      <c r="S287" s="302"/>
    </row>
    <row r="288" spans="1:19" s="77" customFormat="1" x14ac:dyDescent="0.2">
      <c r="A288" s="116"/>
      <c r="B288" s="116"/>
      <c r="C288" s="116"/>
      <c r="D288" s="116"/>
      <c r="E288" s="116"/>
      <c r="F288" s="116"/>
      <c r="G288" s="116"/>
      <c r="H288" s="117"/>
      <c r="I288" s="120">
        <v>45</v>
      </c>
      <c r="J288" s="129" t="s">
        <v>512</v>
      </c>
      <c r="K288" s="112">
        <f>SUM(K289)</f>
        <v>114500</v>
      </c>
      <c r="L288" s="118">
        <v>33500</v>
      </c>
      <c r="M288" s="118">
        <f>SUM(M289)</f>
        <v>148000</v>
      </c>
      <c r="N288" s="258">
        <f t="shared" si="155"/>
        <v>129.25764192139738</v>
      </c>
      <c r="O288" s="235"/>
      <c r="P288" s="119"/>
      <c r="Q288" s="292"/>
      <c r="R288" s="302"/>
      <c r="S288" s="302"/>
    </row>
    <row r="289" spans="1:19" s="77" customFormat="1" x14ac:dyDescent="0.2">
      <c r="A289" s="116">
        <v>1</v>
      </c>
      <c r="B289" s="116"/>
      <c r="C289" s="116"/>
      <c r="D289" s="116">
        <v>4</v>
      </c>
      <c r="E289" s="116"/>
      <c r="F289" s="116"/>
      <c r="G289" s="116"/>
      <c r="H289" s="117"/>
      <c r="I289" s="120">
        <v>451</v>
      </c>
      <c r="J289" s="129" t="s">
        <v>513</v>
      </c>
      <c r="K289" s="112">
        <v>114500</v>
      </c>
      <c r="L289" s="118">
        <v>33500</v>
      </c>
      <c r="M289" s="112">
        <v>148000</v>
      </c>
      <c r="N289" s="258">
        <f t="shared" si="155"/>
        <v>129.25764192139738</v>
      </c>
      <c r="O289" s="235"/>
      <c r="P289" s="119"/>
      <c r="Q289" s="292"/>
      <c r="R289" s="302"/>
      <c r="S289" s="302"/>
    </row>
    <row r="290" spans="1:19" s="77" customFormat="1" x14ac:dyDescent="0.2">
      <c r="A290" s="149">
        <v>1</v>
      </c>
      <c r="B290" s="149"/>
      <c r="C290" s="149"/>
      <c r="D290" s="149">
        <v>4</v>
      </c>
      <c r="E290" s="149"/>
      <c r="F290" s="149" t="s">
        <v>88</v>
      </c>
      <c r="G290" s="149" t="s">
        <v>88</v>
      </c>
      <c r="H290" s="161" t="s">
        <v>432</v>
      </c>
      <c r="I290" s="161" t="s">
        <v>527</v>
      </c>
      <c r="J290" s="151" t="s">
        <v>526</v>
      </c>
      <c r="K290" s="152">
        <f>SUM(K291+K293)</f>
        <v>1231000</v>
      </c>
      <c r="L290" s="152">
        <f t="shared" ref="L290:M290" si="156">SUM(L291+L293)</f>
        <v>-231000</v>
      </c>
      <c r="M290" s="152">
        <f t="shared" si="156"/>
        <v>1000000</v>
      </c>
      <c r="N290" s="257">
        <f>AVERAGE(M290/K290)*100</f>
        <v>81.234768480909821</v>
      </c>
      <c r="O290" s="223"/>
      <c r="P290" s="119"/>
      <c r="Q290" s="295"/>
      <c r="R290" s="307"/>
      <c r="S290" s="302"/>
    </row>
    <row r="291" spans="1:19" s="77" customFormat="1" x14ac:dyDescent="0.2">
      <c r="A291" s="116"/>
      <c r="B291" s="116"/>
      <c r="C291" s="116"/>
      <c r="D291" s="116"/>
      <c r="E291" s="116"/>
      <c r="F291" s="116"/>
      <c r="G291" s="116"/>
      <c r="H291" s="127"/>
      <c r="I291" s="120">
        <v>32</v>
      </c>
      <c r="J291" s="125" t="s">
        <v>39</v>
      </c>
      <c r="K291" s="118">
        <f>SUM(K292)</f>
        <v>0</v>
      </c>
      <c r="L291" s="118">
        <f t="shared" ref="L291:M291" si="157">SUM(L292)</f>
        <v>10000</v>
      </c>
      <c r="M291" s="118">
        <f t="shared" si="157"/>
        <v>10000</v>
      </c>
      <c r="N291" s="258">
        <v>0</v>
      </c>
      <c r="O291" s="223"/>
      <c r="P291" s="119"/>
      <c r="Q291" s="295"/>
      <c r="R291" s="307"/>
      <c r="S291" s="302"/>
    </row>
    <row r="292" spans="1:19" s="77" customFormat="1" x14ac:dyDescent="0.2">
      <c r="A292" s="116">
        <v>1</v>
      </c>
      <c r="B292" s="116"/>
      <c r="C292" s="116"/>
      <c r="D292" s="116"/>
      <c r="E292" s="116"/>
      <c r="F292" s="116"/>
      <c r="G292" s="116"/>
      <c r="H292" s="127"/>
      <c r="I292" s="120">
        <v>323</v>
      </c>
      <c r="J292" s="118" t="s">
        <v>42</v>
      </c>
      <c r="K292" s="118">
        <v>0</v>
      </c>
      <c r="L292" s="118">
        <v>10000</v>
      </c>
      <c r="M292" s="118">
        <v>10000</v>
      </c>
      <c r="N292" s="258">
        <v>0</v>
      </c>
      <c r="O292" s="223"/>
      <c r="P292" s="119"/>
      <c r="Q292" s="295"/>
      <c r="R292" s="307"/>
      <c r="S292" s="302"/>
    </row>
    <row r="293" spans="1:19" s="77" customFormat="1" x14ac:dyDescent="0.2">
      <c r="A293" s="116"/>
      <c r="B293" s="116"/>
      <c r="C293" s="116"/>
      <c r="D293" s="116"/>
      <c r="E293" s="116"/>
      <c r="F293" s="116"/>
      <c r="G293" s="116"/>
      <c r="H293" s="117"/>
      <c r="I293" s="120">
        <v>45</v>
      </c>
      <c r="J293" s="125" t="s">
        <v>512</v>
      </c>
      <c r="K293" s="118">
        <f t="shared" ref="K293:M293" si="158">SUM(K294)</f>
        <v>1231000</v>
      </c>
      <c r="L293" s="118">
        <f t="shared" si="158"/>
        <v>-241000</v>
      </c>
      <c r="M293" s="118">
        <f t="shared" si="158"/>
        <v>990000</v>
      </c>
      <c r="N293" s="258">
        <f t="shared" ref="N293:N294" si="159">AVERAGE(M293/K293*100)</f>
        <v>80.422420796100738</v>
      </c>
      <c r="O293" s="236"/>
      <c r="P293" s="119"/>
      <c r="Q293" s="292"/>
      <c r="R293" s="302"/>
      <c r="S293" s="302"/>
    </row>
    <row r="294" spans="1:19" s="77" customFormat="1" x14ac:dyDescent="0.2">
      <c r="A294" s="116">
        <v>1</v>
      </c>
      <c r="B294" s="116"/>
      <c r="C294" s="116"/>
      <c r="D294" s="116">
        <v>4</v>
      </c>
      <c r="E294" s="116"/>
      <c r="F294" s="116"/>
      <c r="G294" s="116">
        <v>7</v>
      </c>
      <c r="H294" s="117"/>
      <c r="I294" s="120">
        <v>451</v>
      </c>
      <c r="J294" s="129" t="s">
        <v>513</v>
      </c>
      <c r="K294" s="112">
        <v>1231000</v>
      </c>
      <c r="L294" s="118">
        <v>-241000</v>
      </c>
      <c r="M294" s="121">
        <v>990000</v>
      </c>
      <c r="N294" s="258">
        <f t="shared" si="159"/>
        <v>80.422420796100738</v>
      </c>
      <c r="O294" s="223"/>
      <c r="P294" s="119"/>
      <c r="Q294" s="292"/>
      <c r="R294" s="302"/>
      <c r="S294" s="302"/>
    </row>
    <row r="295" spans="1:19" s="77" customFormat="1" x14ac:dyDescent="0.2">
      <c r="A295" s="149">
        <v>1</v>
      </c>
      <c r="B295" s="149"/>
      <c r="C295" s="149"/>
      <c r="D295" s="149"/>
      <c r="E295" s="149"/>
      <c r="F295" s="149" t="s">
        <v>88</v>
      </c>
      <c r="G295" s="149" t="s">
        <v>88</v>
      </c>
      <c r="H295" s="161" t="s">
        <v>433</v>
      </c>
      <c r="I295" s="161" t="s">
        <v>615</v>
      </c>
      <c r="J295" s="151" t="s">
        <v>502</v>
      </c>
      <c r="K295" s="152">
        <f t="shared" ref="K295:M296" si="160">SUM(K296)</f>
        <v>100000</v>
      </c>
      <c r="L295" s="152">
        <f t="shared" si="160"/>
        <v>-60000</v>
      </c>
      <c r="M295" s="152">
        <f t="shared" si="160"/>
        <v>40000</v>
      </c>
      <c r="N295" s="257">
        <f>AVERAGE(M295/K295)*100</f>
        <v>40</v>
      </c>
      <c r="O295" s="223"/>
      <c r="P295" s="119"/>
      <c r="Q295" s="292"/>
      <c r="R295" s="302"/>
      <c r="S295" s="302"/>
    </row>
    <row r="296" spans="1:19" s="77" customFormat="1" x14ac:dyDescent="0.2">
      <c r="A296" s="116"/>
      <c r="B296" s="116"/>
      <c r="C296" s="116"/>
      <c r="D296" s="116"/>
      <c r="E296" s="116"/>
      <c r="F296" s="116"/>
      <c r="G296" s="116"/>
      <c r="H296" s="117"/>
      <c r="I296" s="120">
        <v>42</v>
      </c>
      <c r="J296" s="125" t="s">
        <v>56</v>
      </c>
      <c r="K296" s="118">
        <f t="shared" si="160"/>
        <v>100000</v>
      </c>
      <c r="L296" s="118">
        <f t="shared" si="160"/>
        <v>-60000</v>
      </c>
      <c r="M296" s="118">
        <f t="shared" si="160"/>
        <v>40000</v>
      </c>
      <c r="N296" s="258">
        <f>AVERAGE(M296/K296*100)</f>
        <v>40</v>
      </c>
      <c r="O296" s="223"/>
      <c r="P296" s="119"/>
      <c r="Q296" s="292"/>
      <c r="R296" s="302"/>
      <c r="S296" s="302"/>
    </row>
    <row r="297" spans="1:19" s="77" customFormat="1" x14ac:dyDescent="0.2">
      <c r="A297" s="116">
        <v>1</v>
      </c>
      <c r="B297" s="116"/>
      <c r="C297" s="116"/>
      <c r="D297" s="116"/>
      <c r="E297" s="116"/>
      <c r="F297" s="116"/>
      <c r="G297" s="116"/>
      <c r="H297" s="117"/>
      <c r="I297" s="120">
        <v>426</v>
      </c>
      <c r="J297" s="129" t="s">
        <v>440</v>
      </c>
      <c r="K297" s="112">
        <v>100000</v>
      </c>
      <c r="L297" s="118">
        <v>-60000</v>
      </c>
      <c r="M297" s="112">
        <v>40000</v>
      </c>
      <c r="N297" s="258">
        <f>AVERAGE(M297/K297*100)</f>
        <v>40</v>
      </c>
      <c r="O297" s="223"/>
      <c r="P297" s="119"/>
      <c r="Q297" s="292"/>
      <c r="R297" s="302"/>
      <c r="S297" s="302"/>
    </row>
    <row r="298" spans="1:19" s="77" customFormat="1" x14ac:dyDescent="0.2">
      <c r="A298" s="149">
        <v>1</v>
      </c>
      <c r="B298" s="149"/>
      <c r="C298" s="149"/>
      <c r="D298" s="149"/>
      <c r="E298" s="149"/>
      <c r="F298" s="149" t="s">
        <v>88</v>
      </c>
      <c r="G298" s="149" t="s">
        <v>88</v>
      </c>
      <c r="H298" s="161" t="s">
        <v>153</v>
      </c>
      <c r="I298" s="161" t="s">
        <v>508</v>
      </c>
      <c r="J298" s="151" t="s">
        <v>604</v>
      </c>
      <c r="K298" s="152">
        <f t="shared" ref="K298:M299" si="161">SUM(K299)</f>
        <v>101000</v>
      </c>
      <c r="L298" s="152">
        <f t="shared" si="161"/>
        <v>0</v>
      </c>
      <c r="M298" s="152">
        <f t="shared" si="161"/>
        <v>101000</v>
      </c>
      <c r="N298" s="257">
        <f>AVERAGE(M298/K298)*100</f>
        <v>100</v>
      </c>
      <c r="O298" s="236"/>
      <c r="P298" s="119"/>
      <c r="S298" s="302"/>
    </row>
    <row r="299" spans="1:19" s="77" customFormat="1" x14ac:dyDescent="0.2">
      <c r="A299" s="116"/>
      <c r="B299" s="116"/>
      <c r="C299" s="116"/>
      <c r="D299" s="116"/>
      <c r="E299" s="116"/>
      <c r="F299" s="116"/>
      <c r="G299" s="116"/>
      <c r="H299" s="117"/>
      <c r="I299" s="120">
        <v>32</v>
      </c>
      <c r="J299" s="125" t="s">
        <v>39</v>
      </c>
      <c r="K299" s="118">
        <f t="shared" si="161"/>
        <v>101000</v>
      </c>
      <c r="L299" s="118">
        <f t="shared" si="161"/>
        <v>0</v>
      </c>
      <c r="M299" s="118">
        <f t="shared" si="161"/>
        <v>101000</v>
      </c>
      <c r="N299" s="258">
        <f t="shared" ref="N299:N303" si="162">AVERAGE(M299/K299*100)</f>
        <v>100</v>
      </c>
      <c r="O299" s="236"/>
      <c r="P299" s="119"/>
      <c r="S299" s="302"/>
    </row>
    <row r="300" spans="1:19" s="77" customFormat="1" x14ac:dyDescent="0.2">
      <c r="A300" s="116">
        <v>1</v>
      </c>
      <c r="B300" s="116"/>
      <c r="C300" s="116"/>
      <c r="D300" s="116"/>
      <c r="E300" s="116"/>
      <c r="F300" s="116"/>
      <c r="G300" s="116"/>
      <c r="H300" s="117"/>
      <c r="I300" s="120">
        <v>323</v>
      </c>
      <c r="J300" s="118" t="s">
        <v>42</v>
      </c>
      <c r="K300" s="112">
        <v>101000</v>
      </c>
      <c r="L300" s="118">
        <v>0</v>
      </c>
      <c r="M300" s="112">
        <v>101000</v>
      </c>
      <c r="N300" s="258">
        <f t="shared" si="162"/>
        <v>100</v>
      </c>
      <c r="O300" s="236"/>
      <c r="P300" s="119"/>
      <c r="S300" s="302"/>
    </row>
    <row r="301" spans="1:19" s="77" customFormat="1" ht="25.5" x14ac:dyDescent="0.2">
      <c r="A301" s="286">
        <v>1</v>
      </c>
      <c r="B301" s="286" t="s">
        <v>88</v>
      </c>
      <c r="C301" s="286" t="s">
        <v>88</v>
      </c>
      <c r="D301" s="286"/>
      <c r="E301" s="286" t="s">
        <v>88</v>
      </c>
      <c r="F301" s="286" t="s">
        <v>88</v>
      </c>
      <c r="G301" s="286" t="s">
        <v>88</v>
      </c>
      <c r="H301" s="164" t="s">
        <v>433</v>
      </c>
      <c r="I301" s="164" t="s">
        <v>589</v>
      </c>
      <c r="J301" s="165" t="s">
        <v>601</v>
      </c>
      <c r="K301" s="166">
        <f t="shared" ref="K301:M302" si="163">SUM(K302)</f>
        <v>200000</v>
      </c>
      <c r="L301" s="166">
        <f t="shared" si="163"/>
        <v>30000</v>
      </c>
      <c r="M301" s="166">
        <f t="shared" si="163"/>
        <v>230000</v>
      </c>
      <c r="N301" s="259">
        <f>AVERAGE(M301/K301)*100</f>
        <v>114.99999999999999</v>
      </c>
      <c r="O301" s="235"/>
      <c r="P301" s="119"/>
      <c r="S301" s="302"/>
    </row>
    <row r="302" spans="1:19" s="77" customFormat="1" x14ac:dyDescent="0.2">
      <c r="A302" s="116"/>
      <c r="B302" s="116"/>
      <c r="C302" s="116"/>
      <c r="D302" s="116"/>
      <c r="E302" s="116"/>
      <c r="F302" s="116"/>
      <c r="G302" s="116"/>
      <c r="H302" s="117"/>
      <c r="I302" s="127" t="s">
        <v>429</v>
      </c>
      <c r="J302" s="118" t="s">
        <v>39</v>
      </c>
      <c r="K302" s="112">
        <f>SUM(K303)</f>
        <v>200000</v>
      </c>
      <c r="L302" s="112">
        <f t="shared" si="163"/>
        <v>30000</v>
      </c>
      <c r="M302" s="112">
        <f t="shared" si="163"/>
        <v>230000</v>
      </c>
      <c r="N302" s="258">
        <f t="shared" si="162"/>
        <v>114.99999999999999</v>
      </c>
      <c r="O302" s="235"/>
      <c r="P302" s="119"/>
      <c r="S302" s="302"/>
    </row>
    <row r="303" spans="1:19" s="77" customFormat="1" x14ac:dyDescent="0.2">
      <c r="A303" s="116">
        <v>1</v>
      </c>
      <c r="B303" s="116"/>
      <c r="C303" s="116"/>
      <c r="D303" s="116"/>
      <c r="E303" s="116"/>
      <c r="F303" s="116"/>
      <c r="G303" s="116"/>
      <c r="H303" s="117"/>
      <c r="I303" s="120">
        <v>323</v>
      </c>
      <c r="J303" s="118" t="s">
        <v>42</v>
      </c>
      <c r="K303" s="121">
        <v>200000</v>
      </c>
      <c r="L303" s="112">
        <v>30000</v>
      </c>
      <c r="M303" s="121">
        <v>230000</v>
      </c>
      <c r="N303" s="258">
        <f t="shared" si="162"/>
        <v>114.99999999999999</v>
      </c>
      <c r="O303" s="235"/>
      <c r="P303" s="119"/>
      <c r="Q303" s="292"/>
      <c r="R303" s="302"/>
      <c r="S303" s="302"/>
    </row>
    <row r="304" spans="1:19" s="77" customFormat="1" x14ac:dyDescent="0.2">
      <c r="A304" s="174">
        <v>1</v>
      </c>
      <c r="B304" s="167"/>
      <c r="C304" s="167"/>
      <c r="D304" s="167"/>
      <c r="E304" s="167"/>
      <c r="F304" s="167">
        <v>6</v>
      </c>
      <c r="G304" s="167" t="s">
        <v>88</v>
      </c>
      <c r="H304" s="168"/>
      <c r="I304" s="173" t="s">
        <v>150</v>
      </c>
      <c r="J304" s="170" t="s">
        <v>271</v>
      </c>
      <c r="K304" s="171">
        <f>SUM(K305+K308+K311)</f>
        <v>390000</v>
      </c>
      <c r="L304" s="171">
        <f t="shared" ref="L304:M304" si="164">SUM(L305+L308+L311)</f>
        <v>-140000</v>
      </c>
      <c r="M304" s="171">
        <f t="shared" si="164"/>
        <v>250000</v>
      </c>
      <c r="N304" s="256">
        <f>AVERAGE(M304/K304)*100</f>
        <v>64.102564102564102</v>
      </c>
      <c r="O304" s="235"/>
      <c r="P304" s="119"/>
      <c r="Q304" s="292"/>
      <c r="R304" s="302"/>
      <c r="S304" s="302"/>
    </row>
    <row r="305" spans="1:19" s="77" customFormat="1" x14ac:dyDescent="0.2">
      <c r="A305" s="149">
        <v>1</v>
      </c>
      <c r="B305" s="149"/>
      <c r="C305" s="149"/>
      <c r="D305" s="149"/>
      <c r="E305" s="149"/>
      <c r="F305" s="149"/>
      <c r="G305" s="149" t="s">
        <v>88</v>
      </c>
      <c r="H305" s="161" t="s">
        <v>433</v>
      </c>
      <c r="I305" s="161" t="s">
        <v>151</v>
      </c>
      <c r="J305" s="151" t="s">
        <v>272</v>
      </c>
      <c r="K305" s="152">
        <f t="shared" ref="K305:M306" si="165">SUM(K306)</f>
        <v>200000</v>
      </c>
      <c r="L305" s="152">
        <f t="shared" si="165"/>
        <v>-150000</v>
      </c>
      <c r="M305" s="152">
        <f t="shared" si="165"/>
        <v>50000</v>
      </c>
      <c r="N305" s="257">
        <f>AVERAGE(M305/K305)*100</f>
        <v>25</v>
      </c>
      <c r="O305" s="235"/>
      <c r="P305" s="119"/>
      <c r="Q305" s="292"/>
      <c r="R305" s="302"/>
      <c r="S305" s="302"/>
    </row>
    <row r="306" spans="1:19" s="77" customFormat="1" x14ac:dyDescent="0.2">
      <c r="A306" s="116"/>
      <c r="B306" s="116"/>
      <c r="C306" s="116"/>
      <c r="D306" s="116"/>
      <c r="E306" s="116"/>
      <c r="F306" s="116"/>
      <c r="G306" s="116"/>
      <c r="H306" s="117"/>
      <c r="I306" s="120">
        <v>41</v>
      </c>
      <c r="J306" s="125" t="s">
        <v>444</v>
      </c>
      <c r="K306" s="118">
        <f t="shared" si="165"/>
        <v>200000</v>
      </c>
      <c r="L306" s="118">
        <f t="shared" si="165"/>
        <v>-150000</v>
      </c>
      <c r="M306" s="118">
        <f t="shared" si="165"/>
        <v>50000</v>
      </c>
      <c r="N306" s="258">
        <f t="shared" ref="N306:N307" si="166">AVERAGE(M306/K306*100)</f>
        <v>25</v>
      </c>
      <c r="O306" s="236"/>
      <c r="Q306" s="292"/>
      <c r="R306" s="302"/>
      <c r="S306" s="302"/>
    </row>
    <row r="307" spans="1:19" s="77" customFormat="1" x14ac:dyDescent="0.2">
      <c r="A307" s="116">
        <v>1</v>
      </c>
      <c r="B307" s="116"/>
      <c r="C307" s="116"/>
      <c r="D307" s="116"/>
      <c r="E307" s="116"/>
      <c r="F307" s="116"/>
      <c r="G307" s="116"/>
      <c r="H307" s="117"/>
      <c r="I307" s="120">
        <v>411</v>
      </c>
      <c r="J307" s="125" t="s">
        <v>445</v>
      </c>
      <c r="K307" s="112">
        <v>200000</v>
      </c>
      <c r="L307" s="118">
        <v>-150000</v>
      </c>
      <c r="M307" s="112">
        <v>50000</v>
      </c>
      <c r="N307" s="258">
        <f t="shared" si="166"/>
        <v>25</v>
      </c>
      <c r="O307" s="236"/>
      <c r="Q307" s="292"/>
      <c r="R307" s="302"/>
      <c r="S307" s="302"/>
    </row>
    <row r="308" spans="1:19" s="77" customFormat="1" x14ac:dyDescent="0.2">
      <c r="A308" s="149"/>
      <c r="B308" s="149"/>
      <c r="C308" s="149"/>
      <c r="D308" s="149"/>
      <c r="E308" s="149"/>
      <c r="F308" s="149">
        <v>6</v>
      </c>
      <c r="G308" s="149" t="s">
        <v>88</v>
      </c>
      <c r="H308" s="161" t="s">
        <v>545</v>
      </c>
      <c r="I308" s="161" t="s">
        <v>273</v>
      </c>
      <c r="J308" s="151" t="s">
        <v>274</v>
      </c>
      <c r="K308" s="152">
        <f>SUM(K309)</f>
        <v>50000</v>
      </c>
      <c r="L308" s="152">
        <f t="shared" ref="L308" si="167">SUM(L309)</f>
        <v>0</v>
      </c>
      <c r="M308" s="152">
        <f>SUM(M309)</f>
        <v>50000</v>
      </c>
      <c r="N308" s="257">
        <f>AVERAGE(M308/K308)*100</f>
        <v>100</v>
      </c>
      <c r="O308" s="236"/>
      <c r="Q308" s="292"/>
      <c r="R308" s="302"/>
      <c r="S308" s="302"/>
    </row>
    <row r="309" spans="1:19" s="77" customFormat="1" x14ac:dyDescent="0.2">
      <c r="A309" s="116"/>
      <c r="B309" s="116"/>
      <c r="C309" s="116"/>
      <c r="D309" s="116"/>
      <c r="E309" s="116"/>
      <c r="F309" s="116"/>
      <c r="G309" s="116"/>
      <c r="H309" s="117"/>
      <c r="I309" s="120">
        <v>42</v>
      </c>
      <c r="J309" s="125" t="s">
        <v>56</v>
      </c>
      <c r="K309" s="118">
        <f>SUM(K310)</f>
        <v>50000</v>
      </c>
      <c r="L309" s="118">
        <v>0</v>
      </c>
      <c r="M309" s="118">
        <f>SUM(M310)</f>
        <v>50000</v>
      </c>
      <c r="N309" s="258">
        <f t="shared" ref="N309:N310" si="168">AVERAGE(M309/K309*100)</f>
        <v>100</v>
      </c>
      <c r="O309" s="236"/>
      <c r="Q309" s="292"/>
      <c r="R309" s="302"/>
      <c r="S309" s="302"/>
    </row>
    <row r="310" spans="1:19" s="77" customFormat="1" x14ac:dyDescent="0.2">
      <c r="A310" s="116"/>
      <c r="B310" s="116"/>
      <c r="C310" s="116"/>
      <c r="D310" s="116"/>
      <c r="E310" s="116"/>
      <c r="F310" s="116">
        <v>6</v>
      </c>
      <c r="G310" s="116"/>
      <c r="H310" s="117"/>
      <c r="I310" s="120">
        <v>426</v>
      </c>
      <c r="J310" s="125" t="s">
        <v>443</v>
      </c>
      <c r="K310" s="112">
        <v>50000</v>
      </c>
      <c r="L310" s="118">
        <v>0</v>
      </c>
      <c r="M310" s="112">
        <v>50000</v>
      </c>
      <c r="N310" s="258">
        <f t="shared" si="168"/>
        <v>100</v>
      </c>
      <c r="O310" s="250"/>
      <c r="Q310" s="292"/>
      <c r="R310" s="302"/>
      <c r="S310" s="302"/>
    </row>
    <row r="311" spans="1:19" s="77" customFormat="1" x14ac:dyDescent="0.2">
      <c r="A311" s="149">
        <v>1</v>
      </c>
      <c r="B311" s="149"/>
      <c r="C311" s="149"/>
      <c r="D311" s="149"/>
      <c r="E311" s="149"/>
      <c r="F311" s="149"/>
      <c r="G311" s="149" t="s">
        <v>88</v>
      </c>
      <c r="H311" s="161" t="s">
        <v>565</v>
      </c>
      <c r="I311" s="161" t="s">
        <v>564</v>
      </c>
      <c r="J311" s="151" t="s">
        <v>563</v>
      </c>
      <c r="K311" s="152">
        <f t="shared" ref="K311:M312" si="169">SUM(K312)</f>
        <v>140000</v>
      </c>
      <c r="L311" s="152">
        <f t="shared" si="169"/>
        <v>10000</v>
      </c>
      <c r="M311" s="152">
        <f t="shared" si="169"/>
        <v>150000</v>
      </c>
      <c r="N311" s="257">
        <f>AVERAGE(M311/K311)*100</f>
        <v>107.14285714285714</v>
      </c>
      <c r="O311" s="236"/>
      <c r="S311" s="302"/>
    </row>
    <row r="312" spans="1:19" s="77" customFormat="1" x14ac:dyDescent="0.2">
      <c r="A312" s="116"/>
      <c r="B312" s="116"/>
      <c r="C312" s="116"/>
      <c r="D312" s="116"/>
      <c r="E312" s="116"/>
      <c r="F312" s="116"/>
      <c r="G312" s="116"/>
      <c r="H312" s="117"/>
      <c r="I312" s="120">
        <v>42</v>
      </c>
      <c r="J312" s="125" t="s">
        <v>56</v>
      </c>
      <c r="K312" s="118">
        <f t="shared" si="169"/>
        <v>140000</v>
      </c>
      <c r="L312" s="118">
        <f t="shared" si="169"/>
        <v>10000</v>
      </c>
      <c r="M312" s="118">
        <f t="shared" si="169"/>
        <v>150000</v>
      </c>
      <c r="N312" s="258">
        <f t="shared" ref="N312:N313" si="170">AVERAGE(M312/K312*100)</f>
        <v>107.14285714285714</v>
      </c>
      <c r="O312" s="236"/>
      <c r="Q312" s="292"/>
      <c r="R312" s="302"/>
      <c r="S312" s="302"/>
    </row>
    <row r="313" spans="1:19" s="77" customFormat="1" x14ac:dyDescent="0.2">
      <c r="A313" s="116">
        <v>1</v>
      </c>
      <c r="B313" s="116"/>
      <c r="C313" s="116"/>
      <c r="D313" s="116"/>
      <c r="E313" s="116"/>
      <c r="F313" s="116"/>
      <c r="G313" s="116"/>
      <c r="H313" s="117"/>
      <c r="I313" s="120">
        <v>421</v>
      </c>
      <c r="J313" s="125" t="s">
        <v>443</v>
      </c>
      <c r="K313" s="112">
        <v>140000</v>
      </c>
      <c r="L313" s="118">
        <v>10000</v>
      </c>
      <c r="M313" s="112">
        <v>150000</v>
      </c>
      <c r="N313" s="258">
        <f t="shared" si="170"/>
        <v>107.14285714285714</v>
      </c>
      <c r="O313" s="250"/>
      <c r="Q313" s="292"/>
      <c r="R313" s="302"/>
      <c r="S313" s="302"/>
    </row>
    <row r="314" spans="1:19" s="77" customFormat="1" x14ac:dyDescent="0.2">
      <c r="A314" s="174">
        <v>1</v>
      </c>
      <c r="B314" s="167"/>
      <c r="C314" s="167"/>
      <c r="D314" s="167"/>
      <c r="E314" s="167"/>
      <c r="F314" s="167">
        <v>6</v>
      </c>
      <c r="G314" s="167" t="s">
        <v>88</v>
      </c>
      <c r="H314" s="168"/>
      <c r="I314" s="173" t="s">
        <v>152</v>
      </c>
      <c r="J314" s="170" t="s">
        <v>275</v>
      </c>
      <c r="K314" s="171">
        <f>SUM(K315)</f>
        <v>150000</v>
      </c>
      <c r="L314" s="171">
        <f t="shared" ref="L314:M314" si="171">SUM(L315)</f>
        <v>-150000</v>
      </c>
      <c r="M314" s="171">
        <f t="shared" si="171"/>
        <v>0</v>
      </c>
      <c r="N314" s="256">
        <f>AVERAGE(M314/K314)*100</f>
        <v>0</v>
      </c>
      <c r="O314" s="236"/>
      <c r="Q314" s="292"/>
      <c r="R314" s="302"/>
      <c r="S314" s="302"/>
    </row>
    <row r="315" spans="1:19" s="77" customFormat="1" x14ac:dyDescent="0.2">
      <c r="A315" s="149">
        <v>1</v>
      </c>
      <c r="B315" s="149"/>
      <c r="C315" s="149"/>
      <c r="D315" s="149"/>
      <c r="E315" s="149"/>
      <c r="F315" s="149" t="s">
        <v>88</v>
      </c>
      <c r="G315" s="149" t="s">
        <v>88</v>
      </c>
      <c r="H315" s="161" t="s">
        <v>545</v>
      </c>
      <c r="I315" s="161" t="s">
        <v>154</v>
      </c>
      <c r="J315" s="151" t="s">
        <v>274</v>
      </c>
      <c r="K315" s="152">
        <f>SUM(K316)</f>
        <v>150000</v>
      </c>
      <c r="L315" s="152">
        <f>SUM(L316)</f>
        <v>-150000</v>
      </c>
      <c r="M315" s="152">
        <f>SUM(M316)</f>
        <v>0</v>
      </c>
      <c r="N315" s="257">
        <f>AVERAGE(M315/K315)*100</f>
        <v>0</v>
      </c>
      <c r="O315" s="236"/>
      <c r="Q315" s="292"/>
      <c r="R315" s="302"/>
      <c r="S315" s="302"/>
    </row>
    <row r="316" spans="1:19" s="77" customFormat="1" x14ac:dyDescent="0.2">
      <c r="A316" s="116"/>
      <c r="B316" s="116"/>
      <c r="C316" s="116"/>
      <c r="D316" s="116"/>
      <c r="E316" s="116"/>
      <c r="F316" s="116"/>
      <c r="G316" s="116"/>
      <c r="H316" s="117"/>
      <c r="I316" s="120">
        <v>42</v>
      </c>
      <c r="J316" s="125" t="s">
        <v>56</v>
      </c>
      <c r="K316" s="118">
        <f>SUM(K317:K317)</f>
        <v>150000</v>
      </c>
      <c r="L316" s="118">
        <f>SUM(L317:L317)</f>
        <v>-150000</v>
      </c>
      <c r="M316" s="118">
        <f>SUM(M317:M317)</f>
        <v>0</v>
      </c>
      <c r="N316" s="258">
        <f t="shared" ref="N316:N317" si="172">AVERAGE(M316/K316*100)</f>
        <v>0</v>
      </c>
      <c r="O316" s="236"/>
      <c r="Q316" s="292"/>
      <c r="R316" s="302"/>
      <c r="S316" s="302"/>
    </row>
    <row r="317" spans="1:19" s="77" customFormat="1" x14ac:dyDescent="0.2">
      <c r="A317" s="116">
        <v>1</v>
      </c>
      <c r="B317" s="116"/>
      <c r="C317" s="116"/>
      <c r="D317" s="116"/>
      <c r="E317" s="116"/>
      <c r="F317" s="116"/>
      <c r="G317" s="116"/>
      <c r="H317" s="117"/>
      <c r="I317" s="120">
        <v>426</v>
      </c>
      <c r="J317" s="125" t="s">
        <v>440</v>
      </c>
      <c r="K317" s="112">
        <v>150000</v>
      </c>
      <c r="L317" s="118">
        <v>-150000</v>
      </c>
      <c r="M317" s="112">
        <v>0</v>
      </c>
      <c r="N317" s="258">
        <f t="shared" si="172"/>
        <v>0</v>
      </c>
      <c r="O317" s="234"/>
      <c r="Q317" s="292"/>
      <c r="R317" s="302"/>
      <c r="S317" s="302"/>
    </row>
    <row r="318" spans="1:19" s="77" customFormat="1" x14ac:dyDescent="0.2">
      <c r="A318" s="174">
        <v>1</v>
      </c>
      <c r="B318" s="167"/>
      <c r="C318" s="167"/>
      <c r="D318" s="167"/>
      <c r="E318" s="167"/>
      <c r="F318" s="167"/>
      <c r="G318" s="167" t="s">
        <v>88</v>
      </c>
      <c r="H318" s="168"/>
      <c r="I318" s="173" t="s">
        <v>535</v>
      </c>
      <c r="J318" s="170" t="s">
        <v>534</v>
      </c>
      <c r="K318" s="171">
        <f>SUM(K319)</f>
        <v>32000</v>
      </c>
      <c r="L318" s="171">
        <f t="shared" ref="L318:M318" si="173">SUM(L319)</f>
        <v>13000</v>
      </c>
      <c r="M318" s="171">
        <f t="shared" si="173"/>
        <v>45000</v>
      </c>
      <c r="N318" s="256">
        <f>AVERAGE(M318/K318)*100</f>
        <v>140.625</v>
      </c>
      <c r="O318" s="236"/>
      <c r="Q318" s="292"/>
      <c r="R318" s="302"/>
      <c r="S318" s="302"/>
    </row>
    <row r="319" spans="1:19" s="77" customFormat="1" x14ac:dyDescent="0.2">
      <c r="A319" s="149">
        <v>1</v>
      </c>
      <c r="B319" s="149"/>
      <c r="C319" s="149"/>
      <c r="D319" s="149"/>
      <c r="E319" s="149"/>
      <c r="F319" s="149" t="s">
        <v>88</v>
      </c>
      <c r="G319" s="149" t="s">
        <v>88</v>
      </c>
      <c r="H319" s="161" t="s">
        <v>539</v>
      </c>
      <c r="I319" s="161" t="s">
        <v>537</v>
      </c>
      <c r="J319" s="151" t="s">
        <v>536</v>
      </c>
      <c r="K319" s="152">
        <f>SUM(K320)</f>
        <v>32000</v>
      </c>
      <c r="L319" s="152">
        <f>SUM(L320)</f>
        <v>13000</v>
      </c>
      <c r="M319" s="152">
        <f>SUM(M320)</f>
        <v>45000</v>
      </c>
      <c r="N319" s="257">
        <f>AVERAGE(M319/K319)*100</f>
        <v>140.625</v>
      </c>
      <c r="O319" s="223"/>
      <c r="P319" s="119"/>
      <c r="Q319" s="295"/>
      <c r="R319" s="307"/>
      <c r="S319" s="302"/>
    </row>
    <row r="320" spans="1:19" s="77" customFormat="1" x14ac:dyDescent="0.2">
      <c r="A320" s="116"/>
      <c r="B320" s="116"/>
      <c r="C320" s="116"/>
      <c r="D320" s="116"/>
      <c r="E320" s="116"/>
      <c r="F320" s="116"/>
      <c r="G320" s="116"/>
      <c r="H320" s="117"/>
      <c r="I320" s="120">
        <v>36</v>
      </c>
      <c r="J320" s="125" t="s">
        <v>183</v>
      </c>
      <c r="K320" s="118">
        <f>SUM(K321)</f>
        <v>32000</v>
      </c>
      <c r="L320" s="118">
        <f>SUM(L321)</f>
        <v>13000</v>
      </c>
      <c r="M320" s="118">
        <f>SUM(M321)</f>
        <v>45000</v>
      </c>
      <c r="N320" s="258">
        <f t="shared" ref="N320:N321" si="174">AVERAGE(M320/K320*100)</f>
        <v>140.625</v>
      </c>
      <c r="O320" s="223"/>
      <c r="S320" s="302"/>
    </row>
    <row r="321" spans="1:19" s="77" customFormat="1" x14ac:dyDescent="0.2">
      <c r="A321" s="116">
        <v>1</v>
      </c>
      <c r="B321" s="116"/>
      <c r="C321" s="116"/>
      <c r="D321" s="116"/>
      <c r="E321" s="116"/>
      <c r="F321" s="116"/>
      <c r="G321" s="116"/>
      <c r="H321" s="117"/>
      <c r="I321" s="120">
        <v>363</v>
      </c>
      <c r="J321" s="129" t="s">
        <v>538</v>
      </c>
      <c r="K321" s="112">
        <v>32000</v>
      </c>
      <c r="L321" s="118">
        <v>13000</v>
      </c>
      <c r="M321" s="112">
        <v>45000</v>
      </c>
      <c r="N321" s="258">
        <f t="shared" si="174"/>
        <v>140.625</v>
      </c>
      <c r="O321" s="223"/>
      <c r="Q321" s="292"/>
      <c r="R321" s="302"/>
      <c r="S321" s="302"/>
    </row>
    <row r="322" spans="1:19" s="77" customFormat="1" x14ac:dyDescent="0.2">
      <c r="A322" s="144"/>
      <c r="B322" s="144"/>
      <c r="C322" s="144"/>
      <c r="D322" s="144"/>
      <c r="E322" s="144"/>
      <c r="F322" s="144"/>
      <c r="G322" s="144"/>
      <c r="H322" s="145"/>
      <c r="I322" s="148" t="s">
        <v>276</v>
      </c>
      <c r="J322" s="147"/>
      <c r="K322" s="147">
        <f>SUM(K323+K370+K434+K464+K514+K520+K546+K606)</f>
        <v>9450554</v>
      </c>
      <c r="L322" s="147">
        <f t="shared" ref="L322:M322" si="175">SUM(L323+L370+L434+L464+L514+L520+L546+L606)</f>
        <v>49418</v>
      </c>
      <c r="M322" s="147">
        <f t="shared" si="175"/>
        <v>9499972</v>
      </c>
      <c r="N322" s="255">
        <f t="shared" ref="N322:N325" si="176">AVERAGE(M322/K322)*100</f>
        <v>100.52291114362184</v>
      </c>
      <c r="O322" s="236"/>
      <c r="Q322" s="292"/>
      <c r="R322" s="302"/>
      <c r="S322" s="302"/>
    </row>
    <row r="323" spans="1:19" s="77" customFormat="1" x14ac:dyDescent="0.2">
      <c r="A323" s="144"/>
      <c r="B323" s="144"/>
      <c r="C323" s="144"/>
      <c r="D323" s="144"/>
      <c r="E323" s="144"/>
      <c r="F323" s="144"/>
      <c r="G323" s="144"/>
      <c r="H323" s="145"/>
      <c r="I323" s="148" t="s">
        <v>296</v>
      </c>
      <c r="J323" s="147"/>
      <c r="K323" s="147">
        <f>SUM(K326+K335+K351)</f>
        <v>950000</v>
      </c>
      <c r="L323" s="147">
        <f t="shared" ref="L323:M323" si="177">SUM(L326+L335+L351)</f>
        <v>-39755</v>
      </c>
      <c r="M323" s="147">
        <f t="shared" si="177"/>
        <v>910245</v>
      </c>
      <c r="N323" s="255">
        <f t="shared" si="176"/>
        <v>95.815263157894734</v>
      </c>
      <c r="O323" s="236"/>
      <c r="Q323" s="292"/>
      <c r="R323" s="302"/>
      <c r="S323" s="302"/>
    </row>
    <row r="324" spans="1:19" s="77" customFormat="1" x14ac:dyDescent="0.2">
      <c r="A324" s="144"/>
      <c r="B324" s="144"/>
      <c r="C324" s="144"/>
      <c r="D324" s="144"/>
      <c r="E324" s="144"/>
      <c r="F324" s="144"/>
      <c r="G324" s="144"/>
      <c r="H324" s="176" t="s">
        <v>87</v>
      </c>
      <c r="I324" s="148" t="s">
        <v>234</v>
      </c>
      <c r="J324" s="147"/>
      <c r="K324" s="147">
        <f>SUM(K327)</f>
        <v>180000</v>
      </c>
      <c r="L324" s="147">
        <f t="shared" ref="L324:M324" si="178">SUM(L327)</f>
        <v>16935</v>
      </c>
      <c r="M324" s="147">
        <f t="shared" si="178"/>
        <v>196935</v>
      </c>
      <c r="N324" s="255">
        <f t="shared" si="176"/>
        <v>109.40833333333333</v>
      </c>
      <c r="O324" s="236"/>
      <c r="Q324" s="292"/>
      <c r="R324" s="302"/>
      <c r="S324" s="302"/>
    </row>
    <row r="325" spans="1:19" s="77" customFormat="1" x14ac:dyDescent="0.2">
      <c r="A325" s="144"/>
      <c r="B325" s="144"/>
      <c r="C325" s="144"/>
      <c r="D325" s="144"/>
      <c r="E325" s="144"/>
      <c r="F325" s="144"/>
      <c r="G325" s="144"/>
      <c r="H325" s="176" t="s">
        <v>106</v>
      </c>
      <c r="I325" s="148" t="s">
        <v>277</v>
      </c>
      <c r="J325" s="147"/>
      <c r="K325" s="147">
        <f>SUM(K332+K336+K339+K342+K345+K348+K352+K355+K358+K361+K364+K367)</f>
        <v>770000</v>
      </c>
      <c r="L325" s="147">
        <f t="shared" ref="L325:M325" si="179">SUM(L332+L336+L339+L342+L345+L348+L352+L355+L358+L361+L364+L367)</f>
        <v>-56690</v>
      </c>
      <c r="M325" s="147">
        <f t="shared" si="179"/>
        <v>713310</v>
      </c>
      <c r="N325" s="255">
        <f t="shared" si="176"/>
        <v>92.637662337662334</v>
      </c>
      <c r="O325" s="236"/>
      <c r="Q325" s="292"/>
      <c r="R325" s="302"/>
      <c r="S325" s="302"/>
    </row>
    <row r="326" spans="1:19" s="77" customFormat="1" x14ac:dyDescent="0.2">
      <c r="A326" s="174">
        <v>1</v>
      </c>
      <c r="B326" s="167"/>
      <c r="C326" s="167"/>
      <c r="D326" s="167"/>
      <c r="E326" s="167"/>
      <c r="F326" s="167" t="s">
        <v>88</v>
      </c>
      <c r="G326" s="167" t="s">
        <v>88</v>
      </c>
      <c r="H326" s="168"/>
      <c r="I326" s="173" t="s">
        <v>157</v>
      </c>
      <c r="J326" s="170" t="s">
        <v>278</v>
      </c>
      <c r="K326" s="171">
        <f>SUM(K327+K332)</f>
        <v>220000</v>
      </c>
      <c r="L326" s="171">
        <f t="shared" ref="L326:M326" si="180">SUM(L327+L332)</f>
        <v>-13065</v>
      </c>
      <c r="M326" s="171">
        <f t="shared" si="180"/>
        <v>206935</v>
      </c>
      <c r="N326" s="256">
        <f>AVERAGE(M326/K326)*100</f>
        <v>94.061363636363637</v>
      </c>
      <c r="O326" s="236"/>
      <c r="Q326" s="292"/>
      <c r="R326" s="302"/>
      <c r="S326" s="302"/>
    </row>
    <row r="327" spans="1:19" s="77" customFormat="1" ht="12.75" customHeight="1" x14ac:dyDescent="0.2">
      <c r="A327" s="149">
        <v>1</v>
      </c>
      <c r="B327" s="149"/>
      <c r="C327" s="149"/>
      <c r="D327" s="149"/>
      <c r="E327" s="149"/>
      <c r="F327" s="149" t="s">
        <v>88</v>
      </c>
      <c r="G327" s="149" t="s">
        <v>88</v>
      </c>
      <c r="H327" s="161" t="s">
        <v>432</v>
      </c>
      <c r="I327" s="161" t="s">
        <v>159</v>
      </c>
      <c r="J327" s="151" t="s">
        <v>297</v>
      </c>
      <c r="K327" s="152">
        <f>SUM(K328+K330)</f>
        <v>180000</v>
      </c>
      <c r="L327" s="152">
        <f>SUM(L328+L330)</f>
        <v>16935</v>
      </c>
      <c r="M327" s="152">
        <f t="shared" ref="M327" si="181">SUM(M328+M330)</f>
        <v>196935</v>
      </c>
      <c r="N327" s="257">
        <f>AVERAGE(M327/K327)*100</f>
        <v>109.40833333333333</v>
      </c>
      <c r="O327" s="236"/>
      <c r="S327" s="302"/>
    </row>
    <row r="328" spans="1:19" s="77" customFormat="1" x14ac:dyDescent="0.2">
      <c r="A328" s="110"/>
      <c r="B328" s="110"/>
      <c r="C328" s="110"/>
      <c r="D328" s="110"/>
      <c r="E328" s="110"/>
      <c r="F328" s="110" t="s">
        <v>62</v>
      </c>
      <c r="G328" s="110" t="s">
        <v>62</v>
      </c>
      <c r="H328" s="111"/>
      <c r="I328" s="120">
        <v>35</v>
      </c>
      <c r="J328" s="125" t="s">
        <v>47</v>
      </c>
      <c r="K328" s="118">
        <f>SUM(K329)</f>
        <v>180000</v>
      </c>
      <c r="L328" s="118">
        <f>SUM(L329)</f>
        <v>8935</v>
      </c>
      <c r="M328" s="118">
        <f>SUM(M329)</f>
        <v>188935</v>
      </c>
      <c r="N328" s="258">
        <f t="shared" ref="N328:N329" si="182">AVERAGE(M328/K328*100)</f>
        <v>104.96388888888887</v>
      </c>
      <c r="O328" s="236"/>
      <c r="S328" s="302"/>
    </row>
    <row r="329" spans="1:19" s="77" customFormat="1" x14ac:dyDescent="0.2">
      <c r="A329" s="110">
        <v>1</v>
      </c>
      <c r="B329" s="110"/>
      <c r="C329" s="110"/>
      <c r="D329" s="110"/>
      <c r="E329" s="110"/>
      <c r="F329" s="110" t="s">
        <v>62</v>
      </c>
      <c r="G329" s="110" t="s">
        <v>62</v>
      </c>
      <c r="H329" s="111"/>
      <c r="I329" s="120">
        <v>351</v>
      </c>
      <c r="J329" s="125" t="s">
        <v>442</v>
      </c>
      <c r="K329" s="112">
        <v>180000</v>
      </c>
      <c r="L329" s="118">
        <v>8935</v>
      </c>
      <c r="M329" s="121">
        <v>188935</v>
      </c>
      <c r="N329" s="258">
        <f t="shared" si="182"/>
        <v>104.96388888888887</v>
      </c>
      <c r="O329" s="236"/>
      <c r="Q329" s="292"/>
      <c r="R329" s="302"/>
      <c r="S329" s="302"/>
    </row>
    <row r="330" spans="1:19" s="77" customFormat="1" x14ac:dyDescent="0.2">
      <c r="A330" s="110"/>
      <c r="B330" s="110"/>
      <c r="C330" s="110"/>
      <c r="D330" s="110"/>
      <c r="E330" s="110" t="s">
        <v>62</v>
      </c>
      <c r="F330" s="110" t="s">
        <v>62</v>
      </c>
      <c r="G330" s="110" t="s">
        <v>62</v>
      </c>
      <c r="H330" s="111"/>
      <c r="I330" s="120">
        <v>38</v>
      </c>
      <c r="J330" s="118" t="s">
        <v>51</v>
      </c>
      <c r="K330" s="112">
        <f>SUM(K331)</f>
        <v>0</v>
      </c>
      <c r="L330" s="112">
        <f t="shared" ref="L330:M330" si="183">SUM(L331)</f>
        <v>8000</v>
      </c>
      <c r="M330" s="112">
        <f t="shared" si="183"/>
        <v>8000</v>
      </c>
      <c r="N330" s="258">
        <v>0</v>
      </c>
      <c r="O330" s="236"/>
      <c r="Q330" s="292"/>
      <c r="R330" s="302"/>
      <c r="S330" s="302"/>
    </row>
    <row r="331" spans="1:19" s="77" customFormat="1" x14ac:dyDescent="0.2">
      <c r="A331" s="110">
        <v>1</v>
      </c>
      <c r="B331" s="110"/>
      <c r="C331" s="110"/>
      <c r="D331" s="110"/>
      <c r="E331" s="110" t="s">
        <v>62</v>
      </c>
      <c r="F331" s="110" t="s">
        <v>62</v>
      </c>
      <c r="G331" s="110" t="s">
        <v>62</v>
      </c>
      <c r="H331" s="111"/>
      <c r="I331" s="120">
        <v>381</v>
      </c>
      <c r="J331" s="118" t="s">
        <v>52</v>
      </c>
      <c r="K331" s="112">
        <v>0</v>
      </c>
      <c r="L331" s="118">
        <v>8000</v>
      </c>
      <c r="M331" s="121">
        <v>8000</v>
      </c>
      <c r="N331" s="258">
        <v>0</v>
      </c>
      <c r="O331" s="236"/>
      <c r="Q331" s="292"/>
      <c r="R331" s="302"/>
      <c r="S331" s="302"/>
    </row>
    <row r="332" spans="1:19" s="77" customFormat="1" x14ac:dyDescent="0.2">
      <c r="A332" s="149">
        <v>1</v>
      </c>
      <c r="B332" s="149"/>
      <c r="C332" s="149"/>
      <c r="D332" s="149"/>
      <c r="E332" s="149"/>
      <c r="F332" s="149" t="s">
        <v>88</v>
      </c>
      <c r="G332" s="149" t="s">
        <v>88</v>
      </c>
      <c r="H332" s="161" t="s">
        <v>434</v>
      </c>
      <c r="I332" s="161" t="s">
        <v>588</v>
      </c>
      <c r="J332" s="151" t="s">
        <v>580</v>
      </c>
      <c r="K332" s="152">
        <f t="shared" ref="K332:M333" si="184">SUM(K333)</f>
        <v>40000</v>
      </c>
      <c r="L332" s="152">
        <f t="shared" si="184"/>
        <v>-30000</v>
      </c>
      <c r="M332" s="152">
        <f t="shared" si="184"/>
        <v>10000</v>
      </c>
      <c r="N332" s="257">
        <f>AVERAGE(M332/K332)*100</f>
        <v>25</v>
      </c>
      <c r="O332" s="236"/>
      <c r="S332" s="302"/>
    </row>
    <row r="333" spans="1:19" s="77" customFormat="1" x14ac:dyDescent="0.2">
      <c r="I333" s="120">
        <v>32</v>
      </c>
      <c r="J333" s="125" t="s">
        <v>39</v>
      </c>
      <c r="K333" s="118">
        <f>SUM(K334)</f>
        <v>40000</v>
      </c>
      <c r="L333" s="118">
        <f t="shared" si="184"/>
        <v>-30000</v>
      </c>
      <c r="M333" s="118">
        <f t="shared" si="184"/>
        <v>10000</v>
      </c>
      <c r="N333" s="258">
        <f t="shared" ref="N333:N334" si="185">AVERAGE(M333/K333*100)</f>
        <v>25</v>
      </c>
      <c r="O333" s="236"/>
      <c r="Q333" s="292"/>
      <c r="R333" s="302"/>
      <c r="S333" s="302"/>
    </row>
    <row r="334" spans="1:19" s="77" customFormat="1" x14ac:dyDescent="0.2">
      <c r="A334" s="77">
        <v>1</v>
      </c>
      <c r="I334" s="120">
        <v>323</v>
      </c>
      <c r="J334" s="118" t="s">
        <v>42</v>
      </c>
      <c r="K334" s="112">
        <v>40000</v>
      </c>
      <c r="L334" s="118">
        <v>-30000</v>
      </c>
      <c r="M334" s="112">
        <v>10000</v>
      </c>
      <c r="N334" s="258">
        <f t="shared" si="185"/>
        <v>25</v>
      </c>
      <c r="O334" s="236"/>
      <c r="Q334" s="292"/>
      <c r="R334" s="302"/>
      <c r="S334" s="302"/>
    </row>
    <row r="335" spans="1:19" s="77" customFormat="1" x14ac:dyDescent="0.2">
      <c r="A335" s="174">
        <v>1</v>
      </c>
      <c r="B335" s="167"/>
      <c r="C335" s="167"/>
      <c r="D335" s="167"/>
      <c r="E335" s="167"/>
      <c r="F335" s="167" t="s">
        <v>88</v>
      </c>
      <c r="G335" s="167" t="s">
        <v>88</v>
      </c>
      <c r="H335" s="168"/>
      <c r="I335" s="173" t="s">
        <v>161</v>
      </c>
      <c r="J335" s="170" t="s">
        <v>280</v>
      </c>
      <c r="K335" s="171">
        <f>SUM(K336+K339+K342+K345+K348)</f>
        <v>500000</v>
      </c>
      <c r="L335" s="171">
        <f t="shared" ref="L335:M335" si="186">SUM(L336+L339+L342+L345+L348)</f>
        <v>-26690</v>
      </c>
      <c r="M335" s="171">
        <f t="shared" si="186"/>
        <v>473310</v>
      </c>
      <c r="N335" s="256">
        <f>AVERAGE(M335/K335)*100</f>
        <v>94.662000000000006</v>
      </c>
      <c r="O335" s="236"/>
      <c r="Q335" s="292"/>
      <c r="R335" s="302"/>
      <c r="S335" s="302"/>
    </row>
    <row r="336" spans="1:19" s="77" customFormat="1" ht="12.75" customHeight="1" x14ac:dyDescent="0.2">
      <c r="A336" s="149">
        <v>1</v>
      </c>
      <c r="B336" s="149"/>
      <c r="C336" s="149"/>
      <c r="D336" s="149"/>
      <c r="E336" s="149"/>
      <c r="F336" s="149" t="s">
        <v>88</v>
      </c>
      <c r="G336" s="149" t="s">
        <v>88</v>
      </c>
      <c r="H336" s="161" t="s">
        <v>434</v>
      </c>
      <c r="I336" s="161" t="s">
        <v>164</v>
      </c>
      <c r="J336" s="151" t="s">
        <v>559</v>
      </c>
      <c r="K336" s="152">
        <f>SUM(K337)</f>
        <v>130000</v>
      </c>
      <c r="L336" s="152">
        <f t="shared" ref="L336" si="187">SUM(L337)</f>
        <v>0</v>
      </c>
      <c r="M336" s="152">
        <f>SUM(M337)</f>
        <v>130000</v>
      </c>
      <c r="N336" s="257">
        <f>AVERAGE(M336/K336)*100</f>
        <v>100</v>
      </c>
      <c r="O336" s="236"/>
      <c r="Q336" s="292"/>
      <c r="R336" s="302"/>
      <c r="S336" s="302"/>
    </row>
    <row r="337" spans="1:20" s="77" customFormat="1" x14ac:dyDescent="0.2">
      <c r="A337" s="110"/>
      <c r="B337" s="110"/>
      <c r="C337" s="110"/>
      <c r="D337" s="110"/>
      <c r="E337" s="110"/>
      <c r="F337" s="110" t="s">
        <v>62</v>
      </c>
      <c r="G337" s="110" t="s">
        <v>62</v>
      </c>
      <c r="H337" s="111"/>
      <c r="I337" s="120">
        <v>35</v>
      </c>
      <c r="J337" s="125" t="s">
        <v>47</v>
      </c>
      <c r="K337" s="118">
        <f>SUM(K338)</f>
        <v>130000</v>
      </c>
      <c r="L337" s="118">
        <v>0</v>
      </c>
      <c r="M337" s="118">
        <f>SUM(M338)</f>
        <v>130000</v>
      </c>
      <c r="N337" s="258">
        <f t="shared" ref="N337:N338" si="188">AVERAGE(M337/K337*100)</f>
        <v>100</v>
      </c>
      <c r="O337" s="236"/>
      <c r="Q337" s="292"/>
      <c r="R337" s="302"/>
      <c r="S337" s="302"/>
    </row>
    <row r="338" spans="1:20" s="103" customFormat="1" ht="25.5" x14ac:dyDescent="0.2">
      <c r="A338" s="105">
        <v>1</v>
      </c>
      <c r="B338" s="105"/>
      <c r="C338" s="105"/>
      <c r="D338" s="105"/>
      <c r="E338" s="105"/>
      <c r="F338" s="105" t="s">
        <v>62</v>
      </c>
      <c r="G338" s="105" t="s">
        <v>62</v>
      </c>
      <c r="H338" s="106"/>
      <c r="I338" s="227">
        <v>352</v>
      </c>
      <c r="J338" s="126" t="s">
        <v>446</v>
      </c>
      <c r="K338" s="107">
        <v>130000</v>
      </c>
      <c r="L338" s="283">
        <v>0</v>
      </c>
      <c r="M338" s="224">
        <v>130000</v>
      </c>
      <c r="N338" s="263">
        <f t="shared" si="188"/>
        <v>100</v>
      </c>
      <c r="O338" s="242"/>
      <c r="Q338" s="294"/>
      <c r="R338" s="303"/>
      <c r="S338" s="303"/>
    </row>
    <row r="339" spans="1:20" s="77" customFormat="1" x14ac:dyDescent="0.2">
      <c r="A339" s="149">
        <v>1</v>
      </c>
      <c r="B339" s="149"/>
      <c r="C339" s="149"/>
      <c r="D339" s="149"/>
      <c r="E339" s="149"/>
      <c r="F339" s="149" t="s">
        <v>88</v>
      </c>
      <c r="G339" s="149" t="s">
        <v>88</v>
      </c>
      <c r="H339" s="161" t="s">
        <v>434</v>
      </c>
      <c r="I339" s="161" t="s">
        <v>286</v>
      </c>
      <c r="J339" s="151" t="s">
        <v>298</v>
      </c>
      <c r="K339" s="152">
        <f t="shared" ref="K339:M340" si="189">SUM(K340)</f>
        <v>20000</v>
      </c>
      <c r="L339" s="152">
        <f t="shared" si="189"/>
        <v>-15000</v>
      </c>
      <c r="M339" s="152">
        <f t="shared" si="189"/>
        <v>5000</v>
      </c>
      <c r="N339" s="257">
        <f>AVERAGE(M339/K339)*100</f>
        <v>25</v>
      </c>
      <c r="O339" s="236"/>
      <c r="Q339" s="292"/>
      <c r="R339" s="302"/>
      <c r="S339" s="302"/>
    </row>
    <row r="340" spans="1:20" s="77" customFormat="1" x14ac:dyDescent="0.2">
      <c r="A340" s="110"/>
      <c r="B340" s="110"/>
      <c r="C340" s="110"/>
      <c r="D340" s="110"/>
      <c r="E340" s="110"/>
      <c r="F340" s="110" t="s">
        <v>62</v>
      </c>
      <c r="G340" s="110" t="s">
        <v>62</v>
      </c>
      <c r="H340" s="111"/>
      <c r="I340" s="120">
        <v>35</v>
      </c>
      <c r="J340" s="125" t="s">
        <v>47</v>
      </c>
      <c r="K340" s="118">
        <f t="shared" si="189"/>
        <v>20000</v>
      </c>
      <c r="L340" s="118">
        <f t="shared" si="189"/>
        <v>-15000</v>
      </c>
      <c r="M340" s="118">
        <f t="shared" si="189"/>
        <v>5000</v>
      </c>
      <c r="N340" s="258">
        <f t="shared" ref="N340:N341" si="190">AVERAGE(M340/K340*100)</f>
        <v>25</v>
      </c>
      <c r="O340" s="236"/>
      <c r="Q340" s="292"/>
      <c r="R340" s="302"/>
      <c r="S340" s="302"/>
    </row>
    <row r="341" spans="1:20" s="77" customFormat="1" ht="25.5" x14ac:dyDescent="0.2">
      <c r="A341" s="110">
        <v>1</v>
      </c>
      <c r="B341" s="110"/>
      <c r="C341" s="110"/>
      <c r="D341" s="110"/>
      <c r="E341" s="110"/>
      <c r="F341" s="110" t="s">
        <v>62</v>
      </c>
      <c r="G341" s="110" t="s">
        <v>62</v>
      </c>
      <c r="H341" s="111"/>
      <c r="I341" s="227">
        <v>352</v>
      </c>
      <c r="J341" s="126" t="s">
        <v>446</v>
      </c>
      <c r="K341" s="107">
        <v>20000</v>
      </c>
      <c r="L341" s="283">
        <v>-15000</v>
      </c>
      <c r="M341" s="224">
        <v>5000</v>
      </c>
      <c r="N341" s="263">
        <f t="shared" si="190"/>
        <v>25</v>
      </c>
      <c r="O341" s="236"/>
      <c r="Q341" s="292"/>
      <c r="R341" s="302"/>
      <c r="S341" s="302"/>
    </row>
    <row r="342" spans="1:20" s="77" customFormat="1" x14ac:dyDescent="0.2">
      <c r="A342" s="149">
        <v>1</v>
      </c>
      <c r="B342" s="149"/>
      <c r="C342" s="149"/>
      <c r="D342" s="149"/>
      <c r="E342" s="149"/>
      <c r="F342" s="149" t="s">
        <v>88</v>
      </c>
      <c r="G342" s="149" t="s">
        <v>88</v>
      </c>
      <c r="H342" s="161" t="s">
        <v>434</v>
      </c>
      <c r="I342" s="161" t="s">
        <v>299</v>
      </c>
      <c r="J342" s="151" t="s">
        <v>300</v>
      </c>
      <c r="K342" s="152">
        <f t="shared" ref="K342:M343" si="191">SUM(K343)</f>
        <v>20000</v>
      </c>
      <c r="L342" s="152">
        <f t="shared" si="191"/>
        <v>-20000</v>
      </c>
      <c r="M342" s="152">
        <f t="shared" si="191"/>
        <v>0</v>
      </c>
      <c r="N342" s="257">
        <f>AVERAGE(M342/K342)*100</f>
        <v>0</v>
      </c>
      <c r="O342" s="236"/>
      <c r="Q342" s="292"/>
      <c r="R342" s="302"/>
      <c r="S342" s="302"/>
    </row>
    <row r="343" spans="1:20" s="77" customFormat="1" x14ac:dyDescent="0.2">
      <c r="A343" s="110"/>
      <c r="B343" s="110"/>
      <c r="C343" s="110"/>
      <c r="D343" s="110"/>
      <c r="E343" s="110"/>
      <c r="F343" s="110" t="s">
        <v>62</v>
      </c>
      <c r="G343" s="110" t="s">
        <v>62</v>
      </c>
      <c r="H343" s="111"/>
      <c r="I343" s="120">
        <v>35</v>
      </c>
      <c r="J343" s="125" t="s">
        <v>47</v>
      </c>
      <c r="K343" s="118">
        <f t="shared" si="191"/>
        <v>20000</v>
      </c>
      <c r="L343" s="118">
        <f t="shared" si="191"/>
        <v>-20000</v>
      </c>
      <c r="M343" s="118">
        <f t="shared" si="191"/>
        <v>0</v>
      </c>
      <c r="N343" s="258">
        <f t="shared" ref="N343:N344" si="192">AVERAGE(M343/K343*100)</f>
        <v>0</v>
      </c>
      <c r="O343" s="236"/>
      <c r="Q343" s="292"/>
      <c r="R343" s="302"/>
      <c r="S343" s="302"/>
    </row>
    <row r="344" spans="1:20" s="77" customFormat="1" ht="12.75" customHeight="1" x14ac:dyDescent="0.2">
      <c r="A344" s="110">
        <v>1</v>
      </c>
      <c r="B344" s="110"/>
      <c r="C344" s="110"/>
      <c r="D344" s="110"/>
      <c r="E344" s="110"/>
      <c r="F344" s="110" t="s">
        <v>62</v>
      </c>
      <c r="G344" s="110" t="s">
        <v>62</v>
      </c>
      <c r="H344" s="111"/>
      <c r="I344" s="120">
        <v>352</v>
      </c>
      <c r="J344" s="332" t="s">
        <v>446</v>
      </c>
      <c r="K344" s="112">
        <v>20000</v>
      </c>
      <c r="L344" s="118">
        <v>-20000</v>
      </c>
      <c r="M344" s="121">
        <v>0</v>
      </c>
      <c r="N344" s="258">
        <f t="shared" si="192"/>
        <v>0</v>
      </c>
      <c r="O344" s="236"/>
      <c r="Q344" s="292"/>
      <c r="R344" s="302"/>
      <c r="S344" s="302"/>
    </row>
    <row r="345" spans="1:20" s="77" customFormat="1" x14ac:dyDescent="0.2">
      <c r="A345" s="149">
        <v>1</v>
      </c>
      <c r="B345" s="149"/>
      <c r="C345" s="149"/>
      <c r="D345" s="149"/>
      <c r="E345" s="149"/>
      <c r="F345" s="149"/>
      <c r="G345" s="149"/>
      <c r="H345" s="161" t="s">
        <v>434</v>
      </c>
      <c r="I345" s="161" t="s">
        <v>162</v>
      </c>
      <c r="J345" s="151" t="s">
        <v>283</v>
      </c>
      <c r="K345" s="152">
        <f t="shared" ref="K345:M346" si="193">SUM(K346)</f>
        <v>280000</v>
      </c>
      <c r="L345" s="152">
        <f t="shared" si="193"/>
        <v>8310</v>
      </c>
      <c r="M345" s="152">
        <f t="shared" si="193"/>
        <v>288310</v>
      </c>
      <c r="N345" s="257">
        <f>AVERAGE(M345/K345)*100</f>
        <v>102.96785714285714</v>
      </c>
      <c r="O345" s="236"/>
      <c r="Q345" s="292"/>
      <c r="R345" s="302"/>
      <c r="S345" s="302"/>
    </row>
    <row r="346" spans="1:20" s="77" customFormat="1" x14ac:dyDescent="0.2">
      <c r="A346" s="110"/>
      <c r="B346" s="110"/>
      <c r="C346" s="110"/>
      <c r="D346" s="110"/>
      <c r="E346" s="110"/>
      <c r="F346" s="110"/>
      <c r="G346" s="110"/>
      <c r="H346" s="111"/>
      <c r="I346" s="120">
        <v>35</v>
      </c>
      <c r="J346" s="125" t="s">
        <v>47</v>
      </c>
      <c r="K346" s="118">
        <f t="shared" si="193"/>
        <v>280000</v>
      </c>
      <c r="L346" s="118">
        <f t="shared" si="193"/>
        <v>8310</v>
      </c>
      <c r="M346" s="118">
        <f t="shared" si="193"/>
        <v>288310</v>
      </c>
      <c r="N346" s="258">
        <f t="shared" ref="N346:N347" si="194">AVERAGE(M346/K346*100)</f>
        <v>102.96785714285714</v>
      </c>
      <c r="O346" s="236"/>
      <c r="Q346" s="292"/>
      <c r="R346" s="302"/>
      <c r="S346" s="302"/>
    </row>
    <row r="347" spans="1:20" s="77" customFormat="1" x14ac:dyDescent="0.2">
      <c r="A347" s="110">
        <v>1</v>
      </c>
      <c r="B347" s="110"/>
      <c r="C347" s="110"/>
      <c r="D347" s="110"/>
      <c r="E347" s="110"/>
      <c r="F347" s="110"/>
      <c r="G347" s="110"/>
      <c r="H347" s="111"/>
      <c r="I347" s="120">
        <v>351</v>
      </c>
      <c r="J347" s="125" t="s">
        <v>442</v>
      </c>
      <c r="K347" s="112">
        <v>280000</v>
      </c>
      <c r="L347" s="118">
        <v>8310</v>
      </c>
      <c r="M347" s="121">
        <v>288310</v>
      </c>
      <c r="N347" s="258">
        <f t="shared" si="194"/>
        <v>102.96785714285714</v>
      </c>
      <c r="O347" s="236"/>
      <c r="Q347" s="292"/>
      <c r="R347" s="302"/>
      <c r="S347" s="302"/>
    </row>
    <row r="348" spans="1:20" s="77" customFormat="1" x14ac:dyDescent="0.2">
      <c r="A348" s="149">
        <v>1</v>
      </c>
      <c r="B348" s="149"/>
      <c r="C348" s="149"/>
      <c r="D348" s="149"/>
      <c r="E348" s="149"/>
      <c r="F348" s="149"/>
      <c r="G348" s="149"/>
      <c r="H348" s="161" t="s">
        <v>434</v>
      </c>
      <c r="I348" s="161" t="s">
        <v>287</v>
      </c>
      <c r="J348" s="151" t="s">
        <v>284</v>
      </c>
      <c r="K348" s="152">
        <f>SUM(K349)</f>
        <v>50000</v>
      </c>
      <c r="L348" s="152">
        <f t="shared" ref="L348" si="195">SUM(L349)</f>
        <v>0</v>
      </c>
      <c r="M348" s="152">
        <f>SUM(M349)</f>
        <v>50000</v>
      </c>
      <c r="N348" s="257">
        <f>AVERAGE(M348/K348)*100</f>
        <v>100</v>
      </c>
      <c r="O348" s="236"/>
      <c r="P348" s="100"/>
      <c r="Q348" s="295"/>
      <c r="R348" s="307"/>
      <c r="S348" s="307"/>
      <c r="T348" s="119"/>
    </row>
    <row r="349" spans="1:20" s="77" customFormat="1" x14ac:dyDescent="0.2">
      <c r="A349" s="110"/>
      <c r="B349" s="110"/>
      <c r="C349" s="110"/>
      <c r="D349" s="110"/>
      <c r="E349" s="110"/>
      <c r="F349" s="110"/>
      <c r="G349" s="110"/>
      <c r="H349" s="111"/>
      <c r="I349" s="120">
        <v>42</v>
      </c>
      <c r="J349" s="125" t="s">
        <v>56</v>
      </c>
      <c r="K349" s="118">
        <f>SUM(K350)</f>
        <v>50000</v>
      </c>
      <c r="L349" s="118">
        <v>0</v>
      </c>
      <c r="M349" s="118">
        <f>SUM(M350)</f>
        <v>50000</v>
      </c>
      <c r="N349" s="258">
        <f>AVERAGE(M349/K349*100)</f>
        <v>100</v>
      </c>
      <c r="O349" s="236"/>
      <c r="Q349" s="292"/>
      <c r="R349" s="302"/>
      <c r="S349" s="302"/>
    </row>
    <row r="350" spans="1:20" s="77" customFormat="1" x14ac:dyDescent="0.2">
      <c r="A350" s="110">
        <v>1</v>
      </c>
      <c r="B350" s="110"/>
      <c r="C350" s="110"/>
      <c r="D350" s="110"/>
      <c r="E350" s="110"/>
      <c r="F350" s="110"/>
      <c r="G350" s="110"/>
      <c r="H350" s="111"/>
      <c r="I350" s="120">
        <v>421</v>
      </c>
      <c r="J350" s="125" t="s">
        <v>443</v>
      </c>
      <c r="K350" s="112">
        <v>50000</v>
      </c>
      <c r="L350" s="118">
        <v>0</v>
      </c>
      <c r="M350" s="112">
        <v>50000</v>
      </c>
      <c r="N350" s="258">
        <f t="shared" ref="N350" si="196">AVERAGE(M350/K350*100)</f>
        <v>100</v>
      </c>
      <c r="O350" s="249"/>
      <c r="P350" s="119"/>
      <c r="Q350" s="292"/>
      <c r="R350" s="302"/>
      <c r="S350" s="302"/>
    </row>
    <row r="351" spans="1:20" s="77" customFormat="1" x14ac:dyDescent="0.2">
      <c r="A351" s="174">
        <v>1</v>
      </c>
      <c r="B351" s="167"/>
      <c r="C351" s="167"/>
      <c r="D351" s="167"/>
      <c r="E351" s="167"/>
      <c r="F351" s="167"/>
      <c r="G351" s="167"/>
      <c r="H351" s="168"/>
      <c r="I351" s="173" t="s">
        <v>279</v>
      </c>
      <c r="J351" s="170" t="s">
        <v>288</v>
      </c>
      <c r="K351" s="171">
        <f>SUM(K352+K355+K358+K361+K364+K367)</f>
        <v>230000</v>
      </c>
      <c r="L351" s="171">
        <f t="shared" ref="L351:M351" si="197">SUM(L352+L355+L358+L361+L364+L367)</f>
        <v>0</v>
      </c>
      <c r="M351" s="171">
        <f t="shared" si="197"/>
        <v>230000</v>
      </c>
      <c r="N351" s="256">
        <f>AVERAGE(M351/K351)*100</f>
        <v>100</v>
      </c>
      <c r="O351" s="236"/>
      <c r="Q351" s="292"/>
      <c r="R351" s="302"/>
      <c r="S351" s="302"/>
    </row>
    <row r="352" spans="1:20" s="77" customFormat="1" x14ac:dyDescent="0.2">
      <c r="A352" s="149">
        <v>1</v>
      </c>
      <c r="B352" s="149"/>
      <c r="C352" s="149"/>
      <c r="D352" s="149"/>
      <c r="E352" s="149"/>
      <c r="F352" s="149"/>
      <c r="G352" s="149"/>
      <c r="H352" s="161" t="s">
        <v>110</v>
      </c>
      <c r="I352" s="161" t="s">
        <v>282</v>
      </c>
      <c r="J352" s="151" t="s">
        <v>291</v>
      </c>
      <c r="K352" s="152">
        <f>SUM(K353)</f>
        <v>50000</v>
      </c>
      <c r="L352" s="152">
        <f t="shared" ref="L352" si="198">SUM(L353)</f>
        <v>0</v>
      </c>
      <c r="M352" s="152">
        <f>SUM(M353)</f>
        <v>50000</v>
      </c>
      <c r="N352" s="257">
        <f>AVERAGE(M352/K352)*100</f>
        <v>100</v>
      </c>
      <c r="O352" s="236"/>
      <c r="S352" s="302"/>
    </row>
    <row r="353" spans="1:19" s="77" customFormat="1" x14ac:dyDescent="0.2">
      <c r="A353" s="110"/>
      <c r="B353" s="110"/>
      <c r="C353" s="110"/>
      <c r="D353" s="110"/>
      <c r="E353" s="110"/>
      <c r="F353" s="110"/>
      <c r="G353" s="110"/>
      <c r="H353" s="111"/>
      <c r="I353" s="120">
        <v>35</v>
      </c>
      <c r="J353" s="125" t="s">
        <v>47</v>
      </c>
      <c r="K353" s="118">
        <f>SUM(K354)</f>
        <v>50000</v>
      </c>
      <c r="L353" s="118">
        <v>0</v>
      </c>
      <c r="M353" s="118">
        <f>SUM(M354)</f>
        <v>50000</v>
      </c>
      <c r="N353" s="258">
        <f>AVERAGE(M353/K353*100)</f>
        <v>100</v>
      </c>
      <c r="O353" s="236"/>
      <c r="S353" s="302"/>
    </row>
    <row r="354" spans="1:19" s="77" customFormat="1" ht="12.75" customHeight="1" x14ac:dyDescent="0.2">
      <c r="A354" s="110">
        <v>1</v>
      </c>
      <c r="B354" s="110"/>
      <c r="C354" s="110"/>
      <c r="D354" s="110"/>
      <c r="E354" s="110"/>
      <c r="F354" s="110"/>
      <c r="G354" s="110"/>
      <c r="H354" s="111"/>
      <c r="I354" s="120">
        <v>352</v>
      </c>
      <c r="J354" s="332" t="s">
        <v>446</v>
      </c>
      <c r="K354" s="112">
        <v>50000</v>
      </c>
      <c r="L354" s="112">
        <v>0</v>
      </c>
      <c r="M354" s="112">
        <v>50000</v>
      </c>
      <c r="N354" s="258">
        <f t="shared" ref="N354" si="199">AVERAGE(M354/K354*100)</f>
        <v>100</v>
      </c>
      <c r="O354" s="236"/>
      <c r="Q354" s="292"/>
      <c r="R354" s="302"/>
      <c r="S354" s="302"/>
    </row>
    <row r="355" spans="1:19" s="77" customFormat="1" x14ac:dyDescent="0.2">
      <c r="A355" s="149">
        <v>1</v>
      </c>
      <c r="B355" s="149"/>
      <c r="C355" s="149"/>
      <c r="D355" s="149"/>
      <c r="E355" s="149"/>
      <c r="F355" s="149"/>
      <c r="G355" s="149"/>
      <c r="H355" s="161" t="s">
        <v>110</v>
      </c>
      <c r="I355" s="161" t="s">
        <v>281</v>
      </c>
      <c r="J355" s="151" t="s">
        <v>292</v>
      </c>
      <c r="K355" s="152">
        <f>SUM(K356)</f>
        <v>20000</v>
      </c>
      <c r="L355" s="152">
        <f t="shared" ref="L355" si="200">SUM(L356)</f>
        <v>0</v>
      </c>
      <c r="M355" s="152">
        <f>SUM(M356)</f>
        <v>20000</v>
      </c>
      <c r="N355" s="257">
        <f>AVERAGE(M355/K355)*100</f>
        <v>100</v>
      </c>
      <c r="O355" s="236"/>
      <c r="S355" s="302"/>
    </row>
    <row r="356" spans="1:19" s="77" customFormat="1" x14ac:dyDescent="0.2">
      <c r="A356" s="110"/>
      <c r="B356" s="110"/>
      <c r="C356" s="110"/>
      <c r="D356" s="110"/>
      <c r="E356" s="110"/>
      <c r="F356" s="110"/>
      <c r="G356" s="110"/>
      <c r="H356" s="111"/>
      <c r="I356" s="120">
        <v>32</v>
      </c>
      <c r="J356" s="125" t="s">
        <v>39</v>
      </c>
      <c r="K356" s="118">
        <f>SUM(K357)</f>
        <v>20000</v>
      </c>
      <c r="L356" s="118">
        <v>0</v>
      </c>
      <c r="M356" s="118">
        <f>SUM(M357)</f>
        <v>20000</v>
      </c>
      <c r="N356" s="258">
        <f>AVERAGE(M356/K356*100)</f>
        <v>100</v>
      </c>
      <c r="O356" s="236"/>
      <c r="S356" s="302"/>
    </row>
    <row r="357" spans="1:19" s="77" customFormat="1" x14ac:dyDescent="0.2">
      <c r="A357" s="110">
        <v>1</v>
      </c>
      <c r="B357" s="110"/>
      <c r="C357" s="110"/>
      <c r="D357" s="110"/>
      <c r="E357" s="110"/>
      <c r="F357" s="110"/>
      <c r="G357" s="110"/>
      <c r="H357" s="111"/>
      <c r="I357" s="120">
        <v>323</v>
      </c>
      <c r="J357" s="118" t="s">
        <v>42</v>
      </c>
      <c r="K357" s="112">
        <v>20000</v>
      </c>
      <c r="L357" s="112">
        <v>0</v>
      </c>
      <c r="M357" s="112">
        <v>20000</v>
      </c>
      <c r="N357" s="258">
        <f t="shared" ref="N357" si="201">AVERAGE(M357/K357*100)</f>
        <v>100</v>
      </c>
      <c r="O357" s="236"/>
      <c r="S357" s="302"/>
    </row>
    <row r="358" spans="1:19" s="77" customFormat="1" x14ac:dyDescent="0.2">
      <c r="A358" s="149">
        <v>1</v>
      </c>
      <c r="B358" s="149"/>
      <c r="C358" s="149"/>
      <c r="D358" s="149"/>
      <c r="E358" s="149" t="s">
        <v>88</v>
      </c>
      <c r="F358" s="149" t="s">
        <v>88</v>
      </c>
      <c r="G358" s="149" t="s">
        <v>88</v>
      </c>
      <c r="H358" s="161" t="s">
        <v>110</v>
      </c>
      <c r="I358" s="161" t="s">
        <v>553</v>
      </c>
      <c r="J358" s="151" t="s">
        <v>375</v>
      </c>
      <c r="K358" s="152">
        <f>SUM(K359)</f>
        <v>70000</v>
      </c>
      <c r="L358" s="152">
        <f t="shared" ref="L358" si="202">SUM(L359)</f>
        <v>0</v>
      </c>
      <c r="M358" s="152">
        <f>SUM(M359)</f>
        <v>70000</v>
      </c>
      <c r="N358" s="257">
        <f>AVERAGE(M358/K358)*100</f>
        <v>100</v>
      </c>
      <c r="O358" s="236"/>
      <c r="S358" s="302"/>
    </row>
    <row r="359" spans="1:19" s="77" customFormat="1" x14ac:dyDescent="0.2">
      <c r="A359" s="110"/>
      <c r="B359" s="110"/>
      <c r="C359" s="110"/>
      <c r="D359" s="110"/>
      <c r="E359" s="110" t="s">
        <v>62</v>
      </c>
      <c r="F359" s="110" t="s">
        <v>62</v>
      </c>
      <c r="G359" s="110" t="s">
        <v>62</v>
      </c>
      <c r="H359" s="111"/>
      <c r="I359" s="120">
        <v>32</v>
      </c>
      <c r="J359" s="125" t="s">
        <v>39</v>
      </c>
      <c r="K359" s="121">
        <f>SUM(K360)</f>
        <v>70000</v>
      </c>
      <c r="L359" s="121">
        <v>0</v>
      </c>
      <c r="M359" s="121">
        <f>SUM(M360)</f>
        <v>70000</v>
      </c>
      <c r="N359" s="258">
        <f>AVERAGE(M359/K359*100)</f>
        <v>100</v>
      </c>
      <c r="O359" s="236"/>
      <c r="S359" s="302"/>
    </row>
    <row r="360" spans="1:19" s="77" customFormat="1" x14ac:dyDescent="0.2">
      <c r="A360" s="110">
        <v>1</v>
      </c>
      <c r="B360" s="110"/>
      <c r="C360" s="110"/>
      <c r="D360" s="110"/>
      <c r="E360" s="110" t="s">
        <v>62</v>
      </c>
      <c r="F360" s="110" t="s">
        <v>62</v>
      </c>
      <c r="G360" s="110" t="s">
        <v>62</v>
      </c>
      <c r="H360" s="111"/>
      <c r="I360" s="120">
        <v>323</v>
      </c>
      <c r="J360" s="118" t="s">
        <v>42</v>
      </c>
      <c r="K360" s="112">
        <v>70000</v>
      </c>
      <c r="L360" s="112">
        <v>0</v>
      </c>
      <c r="M360" s="112">
        <v>70000</v>
      </c>
      <c r="N360" s="258">
        <f t="shared" ref="N360" si="203">AVERAGE(M360/K360*100)</f>
        <v>100</v>
      </c>
      <c r="O360" s="236"/>
      <c r="S360" s="302"/>
    </row>
    <row r="361" spans="1:19" s="77" customFormat="1" ht="12.75" customHeight="1" x14ac:dyDescent="0.2">
      <c r="A361" s="149">
        <v>1</v>
      </c>
      <c r="B361" s="149"/>
      <c r="C361" s="149"/>
      <c r="D361" s="149"/>
      <c r="E361" s="149"/>
      <c r="F361" s="149"/>
      <c r="G361" s="149"/>
      <c r="H361" s="161" t="s">
        <v>110</v>
      </c>
      <c r="I361" s="161" t="s">
        <v>481</v>
      </c>
      <c r="J361" s="151" t="s">
        <v>484</v>
      </c>
      <c r="K361" s="152">
        <f t="shared" ref="K361:M362" si="204">SUM(K362)</f>
        <v>30000</v>
      </c>
      <c r="L361" s="152">
        <f t="shared" si="204"/>
        <v>0</v>
      </c>
      <c r="M361" s="152">
        <f t="shared" si="204"/>
        <v>30000</v>
      </c>
      <c r="N361" s="257">
        <f>AVERAGE(M361/K361)*100</f>
        <v>100</v>
      </c>
      <c r="O361" s="235"/>
      <c r="P361" s="119"/>
      <c r="Q361" s="119"/>
      <c r="R361" s="119"/>
      <c r="S361" s="307"/>
    </row>
    <row r="362" spans="1:19" s="77" customFormat="1" x14ac:dyDescent="0.2">
      <c r="A362" s="110"/>
      <c r="B362" s="110"/>
      <c r="C362" s="110"/>
      <c r="D362" s="110"/>
      <c r="E362" s="110"/>
      <c r="F362" s="110"/>
      <c r="G362" s="110"/>
      <c r="H362" s="111"/>
      <c r="I362" s="120">
        <v>35</v>
      </c>
      <c r="J362" s="125" t="s">
        <v>47</v>
      </c>
      <c r="K362" s="118">
        <f t="shared" si="204"/>
        <v>30000</v>
      </c>
      <c r="L362" s="118">
        <f t="shared" si="204"/>
        <v>0</v>
      </c>
      <c r="M362" s="118">
        <f t="shared" si="204"/>
        <v>30000</v>
      </c>
      <c r="N362" s="258">
        <f>AVERAGE(M362/K362*100)</f>
        <v>100</v>
      </c>
      <c r="O362" s="235"/>
      <c r="P362" s="253"/>
      <c r="Q362" s="119"/>
      <c r="R362" s="119"/>
      <c r="S362" s="307"/>
    </row>
    <row r="363" spans="1:19" s="77" customFormat="1" ht="12.75" customHeight="1" x14ac:dyDescent="0.2">
      <c r="A363" s="123">
        <v>1</v>
      </c>
      <c r="B363" s="110"/>
      <c r="C363" s="110"/>
      <c r="D363" s="110"/>
      <c r="E363" s="110"/>
      <c r="F363" s="110"/>
      <c r="G363" s="110"/>
      <c r="H363" s="111"/>
      <c r="I363" s="120">
        <v>352</v>
      </c>
      <c r="J363" s="332" t="s">
        <v>446</v>
      </c>
      <c r="K363" s="121">
        <v>30000</v>
      </c>
      <c r="L363" s="121">
        <v>0</v>
      </c>
      <c r="M363" s="121">
        <v>30000</v>
      </c>
      <c r="N363" s="258">
        <f t="shared" ref="N363" si="205">AVERAGE(M363/K363*100)</f>
        <v>100</v>
      </c>
      <c r="O363" s="235"/>
      <c r="P363" s="119"/>
      <c r="Q363" s="119"/>
      <c r="R363" s="119"/>
      <c r="S363" s="307"/>
    </row>
    <row r="364" spans="1:19" s="103" customFormat="1" ht="26.25" customHeight="1" x14ac:dyDescent="0.2">
      <c r="A364" s="163">
        <v>1</v>
      </c>
      <c r="B364" s="163"/>
      <c r="C364" s="163"/>
      <c r="D364" s="163"/>
      <c r="E364" s="163"/>
      <c r="F364" s="163"/>
      <c r="G364" s="163"/>
      <c r="H364" s="164" t="s">
        <v>110</v>
      </c>
      <c r="I364" s="164" t="s">
        <v>482</v>
      </c>
      <c r="J364" s="165" t="s">
        <v>485</v>
      </c>
      <c r="K364" s="166">
        <f t="shared" ref="K364:M365" si="206">SUM(K365)</f>
        <v>50000</v>
      </c>
      <c r="L364" s="166">
        <f t="shared" si="206"/>
        <v>0</v>
      </c>
      <c r="M364" s="166">
        <f t="shared" si="206"/>
        <v>50000</v>
      </c>
      <c r="N364" s="259">
        <f>AVERAGE(M364/K364)*100</f>
        <v>100</v>
      </c>
      <c r="O364" s="318"/>
      <c r="P364" s="319"/>
      <c r="Q364" s="319"/>
      <c r="R364" s="319"/>
      <c r="S364" s="311"/>
    </row>
    <row r="365" spans="1:19" s="77" customFormat="1" x14ac:dyDescent="0.2">
      <c r="A365" s="110"/>
      <c r="B365" s="110"/>
      <c r="C365" s="110"/>
      <c r="D365" s="110"/>
      <c r="E365" s="110"/>
      <c r="F365" s="110"/>
      <c r="G365" s="110"/>
      <c r="H365" s="111"/>
      <c r="I365" s="120">
        <v>35</v>
      </c>
      <c r="J365" s="125" t="s">
        <v>47</v>
      </c>
      <c r="K365" s="118">
        <f t="shared" si="206"/>
        <v>50000</v>
      </c>
      <c r="L365" s="118">
        <f t="shared" si="206"/>
        <v>0</v>
      </c>
      <c r="M365" s="118">
        <f t="shared" si="206"/>
        <v>50000</v>
      </c>
      <c r="N365" s="258">
        <f>AVERAGE(M365/K365*100)</f>
        <v>100</v>
      </c>
      <c r="O365" s="236"/>
      <c r="Q365" s="292"/>
      <c r="R365" s="302"/>
      <c r="S365" s="302"/>
    </row>
    <row r="366" spans="1:19" s="77" customFormat="1" ht="12.75" customHeight="1" x14ac:dyDescent="0.2">
      <c r="A366" s="123">
        <v>1</v>
      </c>
      <c r="B366" s="110"/>
      <c r="C366" s="110"/>
      <c r="D366" s="110"/>
      <c r="E366" s="110"/>
      <c r="F366" s="110"/>
      <c r="G366" s="110"/>
      <c r="H366" s="111"/>
      <c r="I366" s="120">
        <v>352</v>
      </c>
      <c r="J366" s="332" t="s">
        <v>446</v>
      </c>
      <c r="K366" s="121">
        <v>50000</v>
      </c>
      <c r="L366" s="121">
        <v>0</v>
      </c>
      <c r="M366" s="121">
        <v>50000</v>
      </c>
      <c r="N366" s="258">
        <f t="shared" ref="N366" si="207">AVERAGE(M366/K366*100)</f>
        <v>100</v>
      </c>
      <c r="O366" s="236"/>
      <c r="Q366" s="292"/>
      <c r="R366" s="302"/>
      <c r="S366" s="302"/>
    </row>
    <row r="367" spans="1:19" s="103" customFormat="1" ht="25.5" x14ac:dyDescent="0.2">
      <c r="A367" s="163">
        <v>1</v>
      </c>
      <c r="B367" s="163"/>
      <c r="C367" s="163"/>
      <c r="D367" s="163"/>
      <c r="E367" s="163"/>
      <c r="F367" s="163"/>
      <c r="G367" s="163"/>
      <c r="H367" s="164" t="s">
        <v>110</v>
      </c>
      <c r="I367" s="164" t="s">
        <v>483</v>
      </c>
      <c r="J367" s="165" t="s">
        <v>525</v>
      </c>
      <c r="K367" s="166">
        <f t="shared" ref="K367:M368" si="208">SUM(K368)</f>
        <v>10000</v>
      </c>
      <c r="L367" s="166">
        <f t="shared" si="208"/>
        <v>0</v>
      </c>
      <c r="M367" s="166">
        <f t="shared" si="208"/>
        <v>10000</v>
      </c>
      <c r="N367" s="259">
        <f>AVERAGE(M367/K367)*100</f>
        <v>100</v>
      </c>
      <c r="O367" s="242"/>
      <c r="Q367" s="294"/>
      <c r="R367" s="303"/>
      <c r="S367" s="303"/>
    </row>
    <row r="368" spans="1:19" s="77" customFormat="1" x14ac:dyDescent="0.2">
      <c r="A368" s="110"/>
      <c r="B368" s="110"/>
      <c r="C368" s="110"/>
      <c r="D368" s="110"/>
      <c r="E368" s="110"/>
      <c r="F368" s="110"/>
      <c r="G368" s="110"/>
      <c r="H368" s="111"/>
      <c r="I368" s="120">
        <v>35</v>
      </c>
      <c r="J368" s="125" t="s">
        <v>47</v>
      </c>
      <c r="K368" s="118">
        <f t="shared" si="208"/>
        <v>10000</v>
      </c>
      <c r="L368" s="118">
        <f t="shared" si="208"/>
        <v>0</v>
      </c>
      <c r="M368" s="118">
        <f t="shared" si="208"/>
        <v>10000</v>
      </c>
      <c r="N368" s="258">
        <f>AVERAGE(M368/K368*100)</f>
        <v>100</v>
      </c>
      <c r="O368" s="235"/>
      <c r="P368" s="119"/>
      <c r="Q368" s="295"/>
      <c r="R368" s="302"/>
      <c r="S368" s="302"/>
    </row>
    <row r="369" spans="1:19" s="77" customFormat="1" ht="12.75" customHeight="1" x14ac:dyDescent="0.2">
      <c r="A369" s="123">
        <v>1</v>
      </c>
      <c r="B369" s="110"/>
      <c r="C369" s="110"/>
      <c r="D369" s="110"/>
      <c r="E369" s="110"/>
      <c r="F369" s="110"/>
      <c r="G369" s="110"/>
      <c r="H369" s="111"/>
      <c r="I369" s="120">
        <v>352</v>
      </c>
      <c r="J369" s="332" t="s">
        <v>446</v>
      </c>
      <c r="K369" s="121">
        <v>10000</v>
      </c>
      <c r="L369" s="121">
        <v>0</v>
      </c>
      <c r="M369" s="121">
        <v>10000</v>
      </c>
      <c r="N369" s="258">
        <f t="shared" ref="N369" si="209">AVERAGE(M369/K369*100)</f>
        <v>100</v>
      </c>
      <c r="O369" s="235"/>
      <c r="P369" s="119"/>
      <c r="Q369" s="295"/>
      <c r="R369" s="302"/>
      <c r="S369" s="302"/>
    </row>
    <row r="370" spans="1:19" s="77" customFormat="1" x14ac:dyDescent="0.2">
      <c r="A370" s="144"/>
      <c r="B370" s="144"/>
      <c r="C370" s="144"/>
      <c r="D370" s="144"/>
      <c r="E370" s="144"/>
      <c r="F370" s="144"/>
      <c r="G370" s="144"/>
      <c r="H370" s="145"/>
      <c r="I370" s="148" t="s">
        <v>301</v>
      </c>
      <c r="J370" s="147"/>
      <c r="K370" s="147">
        <f>SUM(K373+K396+K400+K416)</f>
        <v>1810750</v>
      </c>
      <c r="L370" s="147">
        <f t="shared" ref="L370:M370" si="210">SUM(L373+L396+L400+L416)</f>
        <v>138533</v>
      </c>
      <c r="M370" s="147">
        <f t="shared" si="210"/>
        <v>1949283</v>
      </c>
      <c r="N370" s="255">
        <f t="shared" ref="N370:N372" si="211">AVERAGE(M370/K370)*100</f>
        <v>107.65058677343642</v>
      </c>
      <c r="O370" s="236"/>
      <c r="Q370" s="292"/>
      <c r="R370" s="302"/>
      <c r="S370" s="302"/>
    </row>
    <row r="371" spans="1:19" s="77" customFormat="1" x14ac:dyDescent="0.2">
      <c r="A371" s="144"/>
      <c r="B371" s="144"/>
      <c r="C371" s="144"/>
      <c r="D371" s="144"/>
      <c r="E371" s="144"/>
      <c r="F371" s="144"/>
      <c r="G371" s="144"/>
      <c r="H371" s="176" t="s">
        <v>106</v>
      </c>
      <c r="I371" s="148" t="s">
        <v>277</v>
      </c>
      <c r="J371" s="147"/>
      <c r="K371" s="147">
        <f>SUM(K374+K377+K382+K385+K388)</f>
        <v>490000</v>
      </c>
      <c r="L371" s="147">
        <f t="shared" ref="L371:M371" si="212">SUM(L374+L377+L382+L385+L388)</f>
        <v>58310</v>
      </c>
      <c r="M371" s="147">
        <f t="shared" si="212"/>
        <v>548310</v>
      </c>
      <c r="N371" s="255">
        <f t="shared" si="211"/>
        <v>111.9</v>
      </c>
      <c r="O371" s="236"/>
      <c r="Q371" s="292"/>
      <c r="R371" s="302"/>
      <c r="S371" s="302"/>
    </row>
    <row r="372" spans="1:19" s="77" customFormat="1" x14ac:dyDescent="0.2">
      <c r="A372" s="144"/>
      <c r="B372" s="144"/>
      <c r="C372" s="144"/>
      <c r="D372" s="144"/>
      <c r="E372" s="144"/>
      <c r="F372" s="144"/>
      <c r="G372" s="144"/>
      <c r="H372" s="176" t="s">
        <v>145</v>
      </c>
      <c r="I372" s="148" t="s">
        <v>302</v>
      </c>
      <c r="J372" s="147"/>
      <c r="K372" s="147">
        <f>SUM(K391+K397+K401+K417+K422+K425+K428+K431)</f>
        <v>1320750</v>
      </c>
      <c r="L372" s="147">
        <f t="shared" ref="L372:M372" si="213">SUM(L391+L397+L401+L417+L422+L425+L428+L431)</f>
        <v>80223</v>
      </c>
      <c r="M372" s="147">
        <f t="shared" si="213"/>
        <v>1400973</v>
      </c>
      <c r="N372" s="255">
        <f t="shared" si="211"/>
        <v>106.07404883588869</v>
      </c>
      <c r="O372" s="236"/>
      <c r="Q372" s="292"/>
      <c r="R372" s="302"/>
      <c r="S372" s="302"/>
    </row>
    <row r="373" spans="1:19" s="77" customFormat="1" x14ac:dyDescent="0.2">
      <c r="A373" s="174">
        <v>1</v>
      </c>
      <c r="B373" s="167"/>
      <c r="C373" s="167"/>
      <c r="D373" s="167"/>
      <c r="E373" s="167" t="s">
        <v>88</v>
      </c>
      <c r="F373" s="167" t="s">
        <v>88</v>
      </c>
      <c r="G373" s="167" t="s">
        <v>88</v>
      </c>
      <c r="H373" s="168"/>
      <c r="I373" s="173" t="s">
        <v>165</v>
      </c>
      <c r="J373" s="170" t="s">
        <v>303</v>
      </c>
      <c r="K373" s="171">
        <f>SUM(K374+K377+K382+K385+K388+K391)</f>
        <v>790000</v>
      </c>
      <c r="L373" s="171">
        <f t="shared" ref="L373:M373" si="214">SUM(L374+L377+L382+L385+L388+L391)</f>
        <v>58310</v>
      </c>
      <c r="M373" s="171">
        <f t="shared" si="214"/>
        <v>848310</v>
      </c>
      <c r="N373" s="256">
        <f>AVERAGE(M373/K373)*100</f>
        <v>107.38101265822786</v>
      </c>
      <c r="O373" s="236"/>
      <c r="Q373" s="292"/>
      <c r="R373" s="302"/>
      <c r="S373" s="302"/>
    </row>
    <row r="374" spans="1:19" s="77" customFormat="1" x14ac:dyDescent="0.2">
      <c r="A374" s="149">
        <v>1</v>
      </c>
      <c r="B374" s="149"/>
      <c r="C374" s="149"/>
      <c r="D374" s="149"/>
      <c r="E374" s="149" t="s">
        <v>88</v>
      </c>
      <c r="F374" s="149" t="s">
        <v>88</v>
      </c>
      <c r="G374" s="149" t="s">
        <v>88</v>
      </c>
      <c r="H374" s="161" t="s">
        <v>435</v>
      </c>
      <c r="I374" s="161" t="s">
        <v>289</v>
      </c>
      <c r="J374" s="151" t="s">
        <v>304</v>
      </c>
      <c r="K374" s="152">
        <f>SUM(K375)</f>
        <v>130000</v>
      </c>
      <c r="L374" s="152">
        <f t="shared" ref="L374" si="215">SUM(L375)</f>
        <v>0</v>
      </c>
      <c r="M374" s="152">
        <f>SUM(M375)</f>
        <v>130000</v>
      </c>
      <c r="N374" s="257">
        <f>AVERAGE(M374/K374)*100</f>
        <v>100</v>
      </c>
      <c r="O374" s="236"/>
      <c r="S374" s="302"/>
    </row>
    <row r="375" spans="1:19" s="77" customFormat="1" x14ac:dyDescent="0.2">
      <c r="A375" s="110"/>
      <c r="B375" s="110"/>
      <c r="C375" s="110"/>
      <c r="D375" s="110"/>
      <c r="E375" s="110" t="s">
        <v>62</v>
      </c>
      <c r="F375" s="110" t="s">
        <v>62</v>
      </c>
      <c r="G375" s="110" t="s">
        <v>62</v>
      </c>
      <c r="H375" s="111"/>
      <c r="I375" s="120">
        <v>38</v>
      </c>
      <c r="J375" s="118" t="s">
        <v>51</v>
      </c>
      <c r="K375" s="118">
        <f>SUM(K376)</f>
        <v>130000</v>
      </c>
      <c r="L375" s="118">
        <v>0</v>
      </c>
      <c r="M375" s="118">
        <f>SUM(M376)</f>
        <v>130000</v>
      </c>
      <c r="N375" s="258">
        <f>AVERAGE(M375/K375*100)</f>
        <v>100</v>
      </c>
      <c r="O375" s="236"/>
      <c r="Q375" s="292"/>
      <c r="R375" s="302"/>
      <c r="S375" s="302"/>
    </row>
    <row r="376" spans="1:19" s="77" customFormat="1" x14ac:dyDescent="0.2">
      <c r="A376" s="110">
        <v>1</v>
      </c>
      <c r="B376" s="110"/>
      <c r="C376" s="110"/>
      <c r="D376" s="110"/>
      <c r="E376" s="110" t="s">
        <v>62</v>
      </c>
      <c r="F376" s="110" t="s">
        <v>62</v>
      </c>
      <c r="G376" s="110" t="s">
        <v>62</v>
      </c>
      <c r="H376" s="111"/>
      <c r="I376" s="120">
        <v>381</v>
      </c>
      <c r="J376" s="118" t="s">
        <v>52</v>
      </c>
      <c r="K376" s="112">
        <v>130000</v>
      </c>
      <c r="L376" s="112">
        <v>0</v>
      </c>
      <c r="M376" s="112">
        <v>130000</v>
      </c>
      <c r="N376" s="258">
        <f t="shared" ref="N376" si="216">AVERAGE(M376/K376*100)</f>
        <v>100</v>
      </c>
      <c r="O376" s="236"/>
      <c r="Q376" s="292"/>
      <c r="R376" s="302"/>
      <c r="S376" s="302"/>
    </row>
    <row r="377" spans="1:19" s="77" customFormat="1" x14ac:dyDescent="0.2">
      <c r="A377" s="149">
        <v>1</v>
      </c>
      <c r="B377" s="149"/>
      <c r="C377" s="149"/>
      <c r="D377" s="149"/>
      <c r="E377" s="149" t="s">
        <v>88</v>
      </c>
      <c r="F377" s="149" t="s">
        <v>88</v>
      </c>
      <c r="G377" s="149" t="s">
        <v>88</v>
      </c>
      <c r="H377" s="161" t="s">
        <v>435</v>
      </c>
      <c r="I377" s="161" t="s">
        <v>290</v>
      </c>
      <c r="J377" s="151" t="s">
        <v>305</v>
      </c>
      <c r="K377" s="152">
        <f>SUM(K378+K380)</f>
        <v>240000</v>
      </c>
      <c r="L377" s="152">
        <f t="shared" ref="L377" si="217">SUM(L378+L380)</f>
        <v>40310</v>
      </c>
      <c r="M377" s="152">
        <f>SUM(M378+M380)</f>
        <v>280310</v>
      </c>
      <c r="N377" s="257">
        <f>AVERAGE(M377/K377)*100</f>
        <v>116.79583333333335</v>
      </c>
      <c r="O377" s="236"/>
      <c r="Q377" s="292"/>
      <c r="R377" s="302"/>
      <c r="S377" s="302"/>
    </row>
    <row r="378" spans="1:19" s="77" customFormat="1" x14ac:dyDescent="0.2">
      <c r="A378" s="116"/>
      <c r="B378" s="116"/>
      <c r="C378" s="116"/>
      <c r="D378" s="116"/>
      <c r="E378" s="116"/>
      <c r="F378" s="116"/>
      <c r="G378" s="116"/>
      <c r="H378" s="127"/>
      <c r="I378" s="120">
        <v>35</v>
      </c>
      <c r="J378" s="125" t="s">
        <v>47</v>
      </c>
      <c r="K378" s="118">
        <f>SUM(K379)</f>
        <v>185000</v>
      </c>
      <c r="L378" s="118">
        <f>SUM(L379)</f>
        <v>14310</v>
      </c>
      <c r="M378" s="118">
        <f>SUM(M379)</f>
        <v>199310</v>
      </c>
      <c r="N378" s="258">
        <f>AVERAGE(M378/K378*100)</f>
        <v>107.73513513513512</v>
      </c>
      <c r="O378" s="236"/>
      <c r="Q378" s="292"/>
      <c r="R378" s="302"/>
      <c r="S378" s="302"/>
    </row>
    <row r="379" spans="1:19" s="77" customFormat="1" x14ac:dyDescent="0.2">
      <c r="A379" s="116">
        <v>1</v>
      </c>
      <c r="B379" s="116"/>
      <c r="C379" s="116"/>
      <c r="D379" s="116"/>
      <c r="E379" s="116"/>
      <c r="F379" s="116"/>
      <c r="G379" s="116"/>
      <c r="H379" s="127"/>
      <c r="I379" s="120">
        <v>351</v>
      </c>
      <c r="J379" s="125" t="s">
        <v>442</v>
      </c>
      <c r="K379" s="112">
        <v>185000</v>
      </c>
      <c r="L379" s="112">
        <v>14310</v>
      </c>
      <c r="M379" s="121">
        <v>199310</v>
      </c>
      <c r="N379" s="258">
        <f t="shared" ref="N379" si="218">AVERAGE(M379/K379*100)</f>
        <v>107.73513513513512</v>
      </c>
      <c r="O379" s="236"/>
      <c r="Q379" s="292"/>
      <c r="R379" s="302"/>
      <c r="S379" s="302"/>
    </row>
    <row r="380" spans="1:19" s="77" customFormat="1" x14ac:dyDescent="0.2">
      <c r="A380" s="110"/>
      <c r="B380" s="110"/>
      <c r="C380" s="110"/>
      <c r="D380" s="110"/>
      <c r="E380" s="110" t="s">
        <v>62</v>
      </c>
      <c r="F380" s="110" t="s">
        <v>62</v>
      </c>
      <c r="G380" s="110" t="s">
        <v>62</v>
      </c>
      <c r="H380" s="111"/>
      <c r="I380" s="120">
        <v>38</v>
      </c>
      <c r="J380" s="118" t="s">
        <v>51</v>
      </c>
      <c r="K380" s="118">
        <f>SUM(K381)</f>
        <v>55000</v>
      </c>
      <c r="L380" s="118">
        <f>SUM(L381)</f>
        <v>26000</v>
      </c>
      <c r="M380" s="118">
        <f>SUM(M381)</f>
        <v>81000</v>
      </c>
      <c r="N380" s="258">
        <f>AVERAGE(M380/K380*100)</f>
        <v>147.27272727272725</v>
      </c>
      <c r="O380" s="236"/>
      <c r="Q380" s="292"/>
      <c r="R380" s="302"/>
      <c r="S380" s="302"/>
    </row>
    <row r="381" spans="1:19" s="77" customFormat="1" x14ac:dyDescent="0.2">
      <c r="A381" s="110">
        <v>1</v>
      </c>
      <c r="B381" s="110"/>
      <c r="C381" s="110"/>
      <c r="D381" s="110"/>
      <c r="E381" s="110" t="s">
        <v>62</v>
      </c>
      <c r="F381" s="110" t="s">
        <v>62</v>
      </c>
      <c r="G381" s="110" t="s">
        <v>62</v>
      </c>
      <c r="H381" s="111"/>
      <c r="I381" s="120">
        <v>381</v>
      </c>
      <c r="J381" s="118" t="s">
        <v>52</v>
      </c>
      <c r="K381" s="112">
        <v>55000</v>
      </c>
      <c r="L381" s="121">
        <v>26000</v>
      </c>
      <c r="M381" s="121">
        <v>81000</v>
      </c>
      <c r="N381" s="258">
        <f t="shared" ref="N381" si="219">AVERAGE(M381/K381*100)</f>
        <v>147.27272727272725</v>
      </c>
      <c r="O381" s="236"/>
      <c r="Q381" s="292"/>
      <c r="R381" s="302"/>
      <c r="S381" s="302"/>
    </row>
    <row r="382" spans="1:19" s="77" customFormat="1" x14ac:dyDescent="0.2">
      <c r="A382" s="149">
        <v>1</v>
      </c>
      <c r="B382" s="149"/>
      <c r="C382" s="149"/>
      <c r="D382" s="149"/>
      <c r="E382" s="149" t="s">
        <v>88</v>
      </c>
      <c r="F382" s="149" t="s">
        <v>88</v>
      </c>
      <c r="G382" s="149" t="s">
        <v>88</v>
      </c>
      <c r="H382" s="161" t="s">
        <v>435</v>
      </c>
      <c r="I382" s="161" t="s">
        <v>293</v>
      </c>
      <c r="J382" s="151" t="s">
        <v>306</v>
      </c>
      <c r="K382" s="152">
        <f t="shared" ref="K382:M383" si="220">SUM(K383)</f>
        <v>60000</v>
      </c>
      <c r="L382" s="152">
        <f t="shared" si="220"/>
        <v>10000</v>
      </c>
      <c r="M382" s="152">
        <f t="shared" si="220"/>
        <v>70000</v>
      </c>
      <c r="N382" s="257">
        <f>AVERAGE(M382/K382)*100</f>
        <v>116.66666666666667</v>
      </c>
      <c r="O382" s="236"/>
      <c r="Q382" s="292"/>
      <c r="R382" s="302"/>
      <c r="S382" s="302"/>
    </row>
    <row r="383" spans="1:19" s="77" customFormat="1" x14ac:dyDescent="0.2">
      <c r="A383" s="110"/>
      <c r="B383" s="110"/>
      <c r="C383" s="110"/>
      <c r="D383" s="110"/>
      <c r="E383" s="110" t="s">
        <v>62</v>
      </c>
      <c r="F383" s="110" t="s">
        <v>62</v>
      </c>
      <c r="G383" s="110" t="s">
        <v>62</v>
      </c>
      <c r="H383" s="111"/>
      <c r="I383" s="120">
        <v>38</v>
      </c>
      <c r="J383" s="118" t="s">
        <v>51</v>
      </c>
      <c r="K383" s="118">
        <f t="shared" si="220"/>
        <v>60000</v>
      </c>
      <c r="L383" s="118">
        <f t="shared" si="220"/>
        <v>10000</v>
      </c>
      <c r="M383" s="118">
        <f t="shared" si="220"/>
        <v>70000</v>
      </c>
      <c r="N383" s="258">
        <f>AVERAGE(M383/K383*100)</f>
        <v>116.66666666666667</v>
      </c>
      <c r="O383" s="236"/>
      <c r="Q383" s="292"/>
      <c r="R383" s="302"/>
      <c r="S383" s="302"/>
    </row>
    <row r="384" spans="1:19" s="77" customFormat="1" x14ac:dyDescent="0.2">
      <c r="A384" s="110">
        <v>1</v>
      </c>
      <c r="B384" s="110"/>
      <c r="C384" s="110"/>
      <c r="D384" s="110"/>
      <c r="E384" s="110" t="s">
        <v>62</v>
      </c>
      <c r="F384" s="110" t="s">
        <v>62</v>
      </c>
      <c r="G384" s="110" t="s">
        <v>62</v>
      </c>
      <c r="H384" s="111"/>
      <c r="I384" s="120">
        <v>381</v>
      </c>
      <c r="J384" s="118" t="s">
        <v>52</v>
      </c>
      <c r="K384" s="112">
        <v>60000</v>
      </c>
      <c r="L384" s="112">
        <v>10000</v>
      </c>
      <c r="M384" s="112">
        <v>70000</v>
      </c>
      <c r="N384" s="258">
        <f t="shared" ref="N384" si="221">AVERAGE(M384/K384*100)</f>
        <v>116.66666666666667</v>
      </c>
      <c r="O384" s="236"/>
      <c r="Q384" s="292"/>
      <c r="R384" s="302"/>
      <c r="S384" s="302"/>
    </row>
    <row r="385" spans="1:19" s="77" customFormat="1" x14ac:dyDescent="0.2">
      <c r="A385" s="149">
        <v>1</v>
      </c>
      <c r="B385" s="149"/>
      <c r="C385" s="149"/>
      <c r="D385" s="149"/>
      <c r="E385" s="149" t="s">
        <v>88</v>
      </c>
      <c r="F385" s="149" t="s">
        <v>88</v>
      </c>
      <c r="G385" s="149" t="s">
        <v>88</v>
      </c>
      <c r="H385" s="161" t="s">
        <v>435</v>
      </c>
      <c r="I385" s="161" t="s">
        <v>294</v>
      </c>
      <c r="J385" s="151" t="s">
        <v>307</v>
      </c>
      <c r="K385" s="152">
        <f>SUM(K386)</f>
        <v>40000</v>
      </c>
      <c r="L385" s="152">
        <f t="shared" ref="L385" si="222">SUM(L386)</f>
        <v>0</v>
      </c>
      <c r="M385" s="152">
        <f>SUM(M386)</f>
        <v>40000</v>
      </c>
      <c r="N385" s="257">
        <f>AVERAGE(M385/K385)*100</f>
        <v>100</v>
      </c>
      <c r="O385" s="236"/>
      <c r="Q385" s="292"/>
      <c r="R385" s="302"/>
      <c r="S385" s="302"/>
    </row>
    <row r="386" spans="1:19" s="77" customFormat="1" x14ac:dyDescent="0.2">
      <c r="A386" s="110"/>
      <c r="B386" s="110"/>
      <c r="C386" s="110"/>
      <c r="D386" s="110"/>
      <c r="E386" s="110" t="s">
        <v>62</v>
      </c>
      <c r="F386" s="110" t="s">
        <v>62</v>
      </c>
      <c r="G386" s="110" t="s">
        <v>62</v>
      </c>
      <c r="H386" s="111"/>
      <c r="I386" s="120">
        <v>38</v>
      </c>
      <c r="J386" s="118" t="s">
        <v>51</v>
      </c>
      <c r="K386" s="118">
        <f>SUM(K387)</f>
        <v>40000</v>
      </c>
      <c r="L386" s="118">
        <v>0</v>
      </c>
      <c r="M386" s="118">
        <f>SUM(M387)</f>
        <v>40000</v>
      </c>
      <c r="N386" s="258">
        <f>AVERAGE(M386/K386*100)</f>
        <v>100</v>
      </c>
      <c r="O386" s="236"/>
      <c r="Q386" s="292"/>
      <c r="R386" s="302"/>
      <c r="S386" s="302"/>
    </row>
    <row r="387" spans="1:19" s="77" customFormat="1" x14ac:dyDescent="0.2">
      <c r="A387" s="110">
        <v>1</v>
      </c>
      <c r="B387" s="110"/>
      <c r="C387" s="110"/>
      <c r="D387" s="110"/>
      <c r="E387" s="110" t="s">
        <v>62</v>
      </c>
      <c r="F387" s="110" t="s">
        <v>62</v>
      </c>
      <c r="G387" s="110" t="s">
        <v>62</v>
      </c>
      <c r="H387" s="111"/>
      <c r="I387" s="120">
        <v>381</v>
      </c>
      <c r="J387" s="118" t="s">
        <v>52</v>
      </c>
      <c r="K387" s="112">
        <v>40000</v>
      </c>
      <c r="L387" s="112">
        <v>0</v>
      </c>
      <c r="M387" s="112">
        <v>40000</v>
      </c>
      <c r="N387" s="258">
        <f t="shared" ref="N387" si="223">AVERAGE(M387/K387*100)</f>
        <v>100</v>
      </c>
      <c r="O387" s="236"/>
      <c r="Q387" s="292"/>
      <c r="R387" s="302"/>
      <c r="S387" s="302"/>
    </row>
    <row r="388" spans="1:19" s="77" customFormat="1" x14ac:dyDescent="0.2">
      <c r="A388" s="149">
        <v>1</v>
      </c>
      <c r="B388" s="149"/>
      <c r="C388" s="149"/>
      <c r="D388" s="149"/>
      <c r="E388" s="149" t="s">
        <v>88</v>
      </c>
      <c r="F388" s="149" t="s">
        <v>88</v>
      </c>
      <c r="G388" s="149" t="s">
        <v>88</v>
      </c>
      <c r="H388" s="161" t="s">
        <v>435</v>
      </c>
      <c r="I388" s="161" t="s">
        <v>308</v>
      </c>
      <c r="J388" s="151" t="s">
        <v>309</v>
      </c>
      <c r="K388" s="152">
        <f t="shared" ref="K388:M389" si="224">SUM(K389)</f>
        <v>20000</v>
      </c>
      <c r="L388" s="152">
        <f t="shared" si="224"/>
        <v>8000</v>
      </c>
      <c r="M388" s="152">
        <f t="shared" si="224"/>
        <v>28000</v>
      </c>
      <c r="N388" s="257">
        <f>AVERAGE(M388/K388)*100</f>
        <v>140</v>
      </c>
      <c r="O388" s="236"/>
      <c r="Q388" s="292"/>
      <c r="R388" s="302"/>
      <c r="S388" s="302"/>
    </row>
    <row r="389" spans="1:19" s="77" customFormat="1" x14ac:dyDescent="0.2">
      <c r="A389" s="110"/>
      <c r="B389" s="110"/>
      <c r="C389" s="110"/>
      <c r="D389" s="110"/>
      <c r="E389" s="110" t="s">
        <v>62</v>
      </c>
      <c r="F389" s="110" t="s">
        <v>62</v>
      </c>
      <c r="G389" s="110" t="s">
        <v>62</v>
      </c>
      <c r="H389" s="111"/>
      <c r="I389" s="120">
        <v>38</v>
      </c>
      <c r="J389" s="118" t="s">
        <v>51</v>
      </c>
      <c r="K389" s="118">
        <f t="shared" si="224"/>
        <v>20000</v>
      </c>
      <c r="L389" s="118">
        <f t="shared" si="224"/>
        <v>8000</v>
      </c>
      <c r="M389" s="118">
        <f t="shared" si="224"/>
        <v>28000</v>
      </c>
      <c r="N389" s="258">
        <f>AVERAGE(M389/K389*100)</f>
        <v>140</v>
      </c>
      <c r="O389" s="236"/>
      <c r="Q389" s="292"/>
      <c r="R389" s="302"/>
      <c r="S389" s="302"/>
    </row>
    <row r="390" spans="1:19" s="77" customFormat="1" x14ac:dyDescent="0.2">
      <c r="A390" s="110">
        <v>1</v>
      </c>
      <c r="B390" s="110"/>
      <c r="C390" s="110"/>
      <c r="D390" s="110"/>
      <c r="E390" s="110" t="s">
        <v>62</v>
      </c>
      <c r="F390" s="110" t="s">
        <v>62</v>
      </c>
      <c r="G390" s="110" t="s">
        <v>62</v>
      </c>
      <c r="H390" s="111"/>
      <c r="I390" s="120">
        <v>381</v>
      </c>
      <c r="J390" s="118" t="s">
        <v>52</v>
      </c>
      <c r="K390" s="112">
        <v>20000</v>
      </c>
      <c r="L390" s="112">
        <v>8000</v>
      </c>
      <c r="M390" s="112">
        <v>28000</v>
      </c>
      <c r="N390" s="258">
        <f t="shared" ref="N390" si="225">AVERAGE(M390/K390*100)</f>
        <v>140</v>
      </c>
      <c r="O390" s="236"/>
      <c r="Q390" s="292"/>
      <c r="R390" s="302"/>
      <c r="S390" s="302"/>
    </row>
    <row r="391" spans="1:19" s="77" customFormat="1" x14ac:dyDescent="0.2">
      <c r="A391" s="149">
        <v>1</v>
      </c>
      <c r="B391" s="149"/>
      <c r="C391" s="149"/>
      <c r="D391" s="149"/>
      <c r="E391" s="149" t="s">
        <v>88</v>
      </c>
      <c r="F391" s="149" t="s">
        <v>88</v>
      </c>
      <c r="G391" s="149" t="s">
        <v>88</v>
      </c>
      <c r="H391" s="161" t="s">
        <v>148</v>
      </c>
      <c r="I391" s="161" t="s">
        <v>310</v>
      </c>
      <c r="J391" s="151" t="s">
        <v>311</v>
      </c>
      <c r="K391" s="152">
        <f t="shared" ref="K391:L391" si="226">SUM(K392+K394)</f>
        <v>300000</v>
      </c>
      <c r="L391" s="152">
        <f t="shared" si="226"/>
        <v>0</v>
      </c>
      <c r="M391" s="152">
        <f t="shared" ref="M391" si="227">SUM(M392+M394)</f>
        <v>300000</v>
      </c>
      <c r="N391" s="257">
        <f>AVERAGE(M391/K391)*100</f>
        <v>100</v>
      </c>
      <c r="O391" s="236"/>
      <c r="Q391" s="292"/>
      <c r="R391" s="302"/>
      <c r="S391" s="302"/>
    </row>
    <row r="392" spans="1:19" s="119" customFormat="1" x14ac:dyDescent="0.2">
      <c r="A392" s="116"/>
      <c r="B392" s="116"/>
      <c r="C392" s="116"/>
      <c r="D392" s="116"/>
      <c r="E392" s="116"/>
      <c r="F392" s="116"/>
      <c r="G392" s="116"/>
      <c r="H392" s="127"/>
      <c r="I392" s="127" t="s">
        <v>429</v>
      </c>
      <c r="J392" s="118" t="s">
        <v>39</v>
      </c>
      <c r="K392" s="118">
        <f t="shared" ref="K392:M392" si="228">SUM(K393)</f>
        <v>100000</v>
      </c>
      <c r="L392" s="118">
        <v>0</v>
      </c>
      <c r="M392" s="118">
        <f t="shared" si="228"/>
        <v>100000</v>
      </c>
      <c r="N392" s="258">
        <f>AVERAGE(M392/K392*100)</f>
        <v>100</v>
      </c>
      <c r="O392" s="235"/>
      <c r="Q392" s="295"/>
      <c r="R392" s="307"/>
      <c r="S392" s="307"/>
    </row>
    <row r="393" spans="1:19" s="119" customFormat="1" x14ac:dyDescent="0.2">
      <c r="A393" s="116"/>
      <c r="B393" s="116"/>
      <c r="C393" s="116"/>
      <c r="D393" s="116"/>
      <c r="E393" s="116"/>
      <c r="F393" s="116"/>
      <c r="G393" s="116"/>
      <c r="H393" s="127"/>
      <c r="I393" s="127" t="s">
        <v>452</v>
      </c>
      <c r="J393" s="118" t="s">
        <v>42</v>
      </c>
      <c r="K393" s="118">
        <v>100000</v>
      </c>
      <c r="L393" s="118">
        <v>0</v>
      </c>
      <c r="M393" s="118">
        <v>100000</v>
      </c>
      <c r="N393" s="258">
        <f t="shared" ref="N393" si="229">AVERAGE(M393/K393*100)</f>
        <v>100</v>
      </c>
      <c r="O393" s="235"/>
      <c r="P393" s="233"/>
      <c r="Q393" s="295"/>
      <c r="R393" s="307"/>
      <c r="S393" s="307"/>
    </row>
    <row r="394" spans="1:19" s="77" customFormat="1" x14ac:dyDescent="0.2">
      <c r="A394" s="110"/>
      <c r="B394" s="110"/>
      <c r="C394" s="110"/>
      <c r="D394" s="110"/>
      <c r="E394" s="110" t="s">
        <v>62</v>
      </c>
      <c r="F394" s="110" t="s">
        <v>62</v>
      </c>
      <c r="G394" s="110" t="s">
        <v>62</v>
      </c>
      <c r="H394" s="111"/>
      <c r="I394" s="120">
        <v>38</v>
      </c>
      <c r="J394" s="118" t="s">
        <v>51</v>
      </c>
      <c r="K394" s="118">
        <f>SUM(K395)</f>
        <v>200000</v>
      </c>
      <c r="L394" s="112">
        <v>0</v>
      </c>
      <c r="M394" s="118">
        <f>SUM(M395)</f>
        <v>200000</v>
      </c>
      <c r="N394" s="258">
        <f>AVERAGE(M394/K394*100)</f>
        <v>100</v>
      </c>
      <c r="O394" s="236"/>
      <c r="Q394" s="292"/>
      <c r="R394" s="302"/>
      <c r="S394" s="302"/>
    </row>
    <row r="395" spans="1:19" s="77" customFormat="1" x14ac:dyDescent="0.2">
      <c r="A395" s="110">
        <v>1</v>
      </c>
      <c r="B395" s="110"/>
      <c r="C395" s="110"/>
      <c r="D395" s="110"/>
      <c r="E395" s="110" t="s">
        <v>62</v>
      </c>
      <c r="F395" s="110" t="s">
        <v>62</v>
      </c>
      <c r="G395" s="110" t="s">
        <v>62</v>
      </c>
      <c r="H395" s="111"/>
      <c r="I395" s="120">
        <v>381</v>
      </c>
      <c r="J395" s="118" t="s">
        <v>52</v>
      </c>
      <c r="K395" s="112">
        <v>200000</v>
      </c>
      <c r="L395" s="112">
        <v>0</v>
      </c>
      <c r="M395" s="112">
        <v>200000</v>
      </c>
      <c r="N395" s="258">
        <f t="shared" ref="N395" si="230">AVERAGE(M395/K395*100)</f>
        <v>100</v>
      </c>
      <c r="O395" s="236"/>
      <c r="Q395" s="292"/>
      <c r="R395" s="302"/>
      <c r="S395" s="302"/>
    </row>
    <row r="396" spans="1:19" s="77" customFormat="1" x14ac:dyDescent="0.2">
      <c r="A396" s="174">
        <v>1</v>
      </c>
      <c r="B396" s="167"/>
      <c r="C396" s="167"/>
      <c r="D396" s="167"/>
      <c r="E396" s="167" t="s">
        <v>88</v>
      </c>
      <c r="F396" s="167" t="s">
        <v>88</v>
      </c>
      <c r="G396" s="167" t="s">
        <v>88</v>
      </c>
      <c r="H396" s="168"/>
      <c r="I396" s="173" t="s">
        <v>312</v>
      </c>
      <c r="J396" s="170" t="s">
        <v>313</v>
      </c>
      <c r="K396" s="171">
        <f t="shared" ref="K396:M397" si="231">SUM(K397)</f>
        <v>20000</v>
      </c>
      <c r="L396" s="171">
        <f t="shared" si="231"/>
        <v>0</v>
      </c>
      <c r="M396" s="171">
        <f t="shared" si="231"/>
        <v>20000</v>
      </c>
      <c r="N396" s="256">
        <f>AVERAGE(M396/K396)*100</f>
        <v>100</v>
      </c>
      <c r="O396" s="236"/>
      <c r="Q396" s="292"/>
      <c r="R396" s="302"/>
      <c r="S396" s="302"/>
    </row>
    <row r="397" spans="1:19" s="77" customFormat="1" x14ac:dyDescent="0.2">
      <c r="A397" s="149">
        <v>1</v>
      </c>
      <c r="B397" s="149"/>
      <c r="C397" s="149"/>
      <c r="D397" s="149"/>
      <c r="E397" s="149" t="s">
        <v>88</v>
      </c>
      <c r="F397" s="149" t="s">
        <v>88</v>
      </c>
      <c r="G397" s="149" t="s">
        <v>88</v>
      </c>
      <c r="H397" s="161" t="s">
        <v>148</v>
      </c>
      <c r="I397" s="161" t="s">
        <v>314</v>
      </c>
      <c r="J397" s="151" t="s">
        <v>315</v>
      </c>
      <c r="K397" s="152">
        <f t="shared" si="231"/>
        <v>20000</v>
      </c>
      <c r="L397" s="152">
        <f t="shared" si="231"/>
        <v>0</v>
      </c>
      <c r="M397" s="152">
        <f t="shared" si="231"/>
        <v>20000</v>
      </c>
      <c r="N397" s="257">
        <f>AVERAGE(M397/K397)*100</f>
        <v>100</v>
      </c>
      <c r="O397" s="236"/>
      <c r="Q397" s="292"/>
      <c r="R397" s="302"/>
      <c r="S397" s="302"/>
    </row>
    <row r="398" spans="1:19" s="77" customFormat="1" x14ac:dyDescent="0.2">
      <c r="A398" s="110"/>
      <c r="B398" s="110"/>
      <c r="C398" s="110"/>
      <c r="D398" s="110"/>
      <c r="E398" s="110" t="s">
        <v>62</v>
      </c>
      <c r="F398" s="110" t="s">
        <v>62</v>
      </c>
      <c r="G398" s="110" t="s">
        <v>62</v>
      </c>
      <c r="H398" s="111"/>
      <c r="I398" s="120">
        <v>38</v>
      </c>
      <c r="J398" s="118" t="s">
        <v>51</v>
      </c>
      <c r="K398" s="118">
        <f>SUM(K399)</f>
        <v>20000</v>
      </c>
      <c r="L398" s="118">
        <v>0</v>
      </c>
      <c r="M398" s="118">
        <f>SUM(M399)</f>
        <v>20000</v>
      </c>
      <c r="N398" s="258">
        <f>AVERAGE(M398/K398*100)</f>
        <v>100</v>
      </c>
      <c r="O398" s="236"/>
      <c r="Q398" s="292"/>
      <c r="R398" s="302"/>
      <c r="S398" s="302"/>
    </row>
    <row r="399" spans="1:19" s="77" customFormat="1" x14ac:dyDescent="0.2">
      <c r="A399" s="110">
        <v>1</v>
      </c>
      <c r="B399" s="110"/>
      <c r="C399" s="110"/>
      <c r="D399" s="110"/>
      <c r="E399" s="110" t="s">
        <v>62</v>
      </c>
      <c r="F399" s="110" t="s">
        <v>62</v>
      </c>
      <c r="G399" s="110" t="s">
        <v>62</v>
      </c>
      <c r="H399" s="111"/>
      <c r="I399" s="120">
        <v>381</v>
      </c>
      <c r="J399" s="118" t="s">
        <v>52</v>
      </c>
      <c r="K399" s="112">
        <v>20000</v>
      </c>
      <c r="L399" s="112">
        <v>0</v>
      </c>
      <c r="M399" s="112">
        <v>20000</v>
      </c>
      <c r="N399" s="258">
        <f t="shared" ref="N399" si="232">AVERAGE(M399/K399*100)</f>
        <v>100</v>
      </c>
      <c r="O399" s="236"/>
      <c r="Q399" s="292"/>
      <c r="R399" s="302"/>
      <c r="S399" s="302"/>
    </row>
    <row r="400" spans="1:19" s="77" customFormat="1" x14ac:dyDescent="0.2">
      <c r="A400" s="144">
        <v>1</v>
      </c>
      <c r="B400" s="144">
        <v>2</v>
      </c>
      <c r="C400" s="144">
        <v>3</v>
      </c>
      <c r="D400" s="144">
        <v>4</v>
      </c>
      <c r="E400" s="144" t="s">
        <v>88</v>
      </c>
      <c r="F400" s="144" t="s">
        <v>88</v>
      </c>
      <c r="G400" s="144" t="s">
        <v>88</v>
      </c>
      <c r="H400" s="176" t="s">
        <v>145</v>
      </c>
      <c r="I400" s="148" t="s">
        <v>316</v>
      </c>
      <c r="J400" s="147"/>
      <c r="K400" s="147">
        <f>SUM(K401)</f>
        <v>512000</v>
      </c>
      <c r="L400" s="147">
        <f t="shared" ref="L400:M400" si="233">SUM(L401)</f>
        <v>21913</v>
      </c>
      <c r="M400" s="147">
        <f t="shared" si="233"/>
        <v>533913</v>
      </c>
      <c r="N400" s="255">
        <f>AVERAGE(M400/K400)*100</f>
        <v>104.27988281250001</v>
      </c>
      <c r="O400" s="236"/>
      <c r="Q400" s="292"/>
      <c r="R400" s="302"/>
      <c r="S400" s="302"/>
    </row>
    <row r="401" spans="1:19" s="104" customFormat="1" x14ac:dyDescent="0.2">
      <c r="A401" s="149">
        <v>1</v>
      </c>
      <c r="B401" s="149">
        <v>2</v>
      </c>
      <c r="C401" s="149">
        <v>3</v>
      </c>
      <c r="D401" s="149">
        <v>4</v>
      </c>
      <c r="E401" s="149" t="s">
        <v>88</v>
      </c>
      <c r="F401" s="149" t="s">
        <v>88</v>
      </c>
      <c r="G401" s="149" t="s">
        <v>88</v>
      </c>
      <c r="H401" s="161" t="s">
        <v>148</v>
      </c>
      <c r="I401" s="161" t="s">
        <v>317</v>
      </c>
      <c r="J401" s="151" t="s">
        <v>318</v>
      </c>
      <c r="K401" s="152">
        <f>SUM(K402+K406+K411+K413)</f>
        <v>512000</v>
      </c>
      <c r="L401" s="152">
        <f t="shared" ref="L401:M401" si="234">SUM(L402+L406+L411+L413)</f>
        <v>21913</v>
      </c>
      <c r="M401" s="152">
        <f t="shared" si="234"/>
        <v>533913</v>
      </c>
      <c r="N401" s="257">
        <f>AVERAGE(M401/K401)*100</f>
        <v>104.27988281250001</v>
      </c>
      <c r="O401" s="234"/>
      <c r="Q401" s="291"/>
      <c r="R401" s="301"/>
      <c r="S401" s="301"/>
    </row>
    <row r="402" spans="1:19" s="115" customFormat="1" x14ac:dyDescent="0.2">
      <c r="A402" s="116"/>
      <c r="B402" s="116"/>
      <c r="C402" s="116"/>
      <c r="D402" s="116"/>
      <c r="E402" s="116"/>
      <c r="F402" s="116"/>
      <c r="G402" s="116"/>
      <c r="H402" s="127"/>
      <c r="I402" s="127" t="s">
        <v>428</v>
      </c>
      <c r="J402" s="118" t="s">
        <v>35</v>
      </c>
      <c r="K402" s="118">
        <f>SUM(K403:K405)</f>
        <v>246500</v>
      </c>
      <c r="L402" s="118">
        <f>SUM(L403:L405)</f>
        <v>32953</v>
      </c>
      <c r="M402" s="118">
        <f>SUM(M403:M405)</f>
        <v>279452.55</v>
      </c>
      <c r="N402" s="258">
        <f>AVERAGE(M402/K402*100)</f>
        <v>113.36817444219068</v>
      </c>
      <c r="O402" s="223"/>
      <c r="Q402" s="296"/>
      <c r="R402" s="308"/>
      <c r="S402" s="308"/>
    </row>
    <row r="403" spans="1:19" s="115" customFormat="1" x14ac:dyDescent="0.2">
      <c r="A403" s="116">
        <v>1</v>
      </c>
      <c r="B403" s="116"/>
      <c r="C403" s="116"/>
      <c r="D403" s="116"/>
      <c r="E403" s="116"/>
      <c r="F403" s="116"/>
      <c r="G403" s="116"/>
      <c r="H403" s="127"/>
      <c r="I403" s="127" t="s">
        <v>447</v>
      </c>
      <c r="J403" s="118" t="s">
        <v>36</v>
      </c>
      <c r="K403" s="112">
        <v>200000</v>
      </c>
      <c r="L403" s="118">
        <v>30053</v>
      </c>
      <c r="M403" s="112">
        <v>230052.55</v>
      </c>
      <c r="N403" s="258">
        <f t="shared" ref="N403:N415" si="235">AVERAGE(M403/K403*100)</f>
        <v>115.026275</v>
      </c>
      <c r="O403" s="223"/>
      <c r="Q403" s="296"/>
      <c r="R403" s="308"/>
      <c r="S403" s="308"/>
    </row>
    <row r="404" spans="1:19" s="115" customFormat="1" x14ac:dyDescent="0.2">
      <c r="A404" s="116">
        <v>1</v>
      </c>
      <c r="B404" s="116"/>
      <c r="C404" s="116"/>
      <c r="D404" s="116"/>
      <c r="E404" s="116"/>
      <c r="F404" s="116"/>
      <c r="G404" s="116"/>
      <c r="H404" s="127"/>
      <c r="I404" s="127" t="s">
        <v>448</v>
      </c>
      <c r="J404" s="118" t="s">
        <v>37</v>
      </c>
      <c r="K404" s="112">
        <v>12000</v>
      </c>
      <c r="L404" s="118">
        <v>-600</v>
      </c>
      <c r="M404" s="112">
        <v>11400</v>
      </c>
      <c r="N404" s="258">
        <f t="shared" si="235"/>
        <v>95</v>
      </c>
      <c r="O404" s="223"/>
      <c r="Q404" s="296"/>
      <c r="R404" s="308"/>
      <c r="S404" s="308"/>
    </row>
    <row r="405" spans="1:19" s="115" customFormat="1" x14ac:dyDescent="0.2">
      <c r="A405" s="116">
        <v>1</v>
      </c>
      <c r="B405" s="116"/>
      <c r="C405" s="116"/>
      <c r="D405" s="116"/>
      <c r="E405" s="116"/>
      <c r="F405" s="116"/>
      <c r="G405" s="116"/>
      <c r="H405" s="127"/>
      <c r="I405" s="127" t="s">
        <v>449</v>
      </c>
      <c r="J405" s="118" t="s">
        <v>38</v>
      </c>
      <c r="K405" s="112">
        <v>34500</v>
      </c>
      <c r="L405" s="118">
        <v>3500</v>
      </c>
      <c r="M405" s="112">
        <v>38000</v>
      </c>
      <c r="N405" s="258">
        <f t="shared" si="235"/>
        <v>110.14492753623189</v>
      </c>
      <c r="O405" s="223"/>
      <c r="Q405" s="296"/>
      <c r="R405" s="308"/>
      <c r="S405" s="308"/>
    </row>
    <row r="406" spans="1:19" s="115" customFormat="1" x14ac:dyDescent="0.2">
      <c r="A406" s="116"/>
      <c r="B406" s="116"/>
      <c r="C406" s="116"/>
      <c r="D406" s="116"/>
      <c r="E406" s="116"/>
      <c r="F406" s="116"/>
      <c r="G406" s="116"/>
      <c r="H406" s="127"/>
      <c r="I406" s="127" t="s">
        <v>429</v>
      </c>
      <c r="J406" s="118" t="s">
        <v>39</v>
      </c>
      <c r="K406" s="118">
        <f>SUM(K407:K410)</f>
        <v>143500</v>
      </c>
      <c r="L406" s="118">
        <f>SUM(L407:L410)</f>
        <v>-1100</v>
      </c>
      <c r="M406" s="118">
        <f>SUM(M407:M410)</f>
        <v>142400</v>
      </c>
      <c r="N406" s="258">
        <f t="shared" si="235"/>
        <v>99.233449477351925</v>
      </c>
      <c r="O406" s="223"/>
      <c r="Q406" s="296"/>
      <c r="R406" s="308"/>
      <c r="S406" s="308"/>
    </row>
    <row r="407" spans="1:19" s="115" customFormat="1" x14ac:dyDescent="0.2">
      <c r="A407" s="116">
        <v>1</v>
      </c>
      <c r="B407" s="116"/>
      <c r="C407" s="116"/>
      <c r="D407" s="116"/>
      <c r="E407" s="116"/>
      <c r="F407" s="116"/>
      <c r="G407" s="116"/>
      <c r="H407" s="127"/>
      <c r="I407" s="127" t="s">
        <v>450</v>
      </c>
      <c r="J407" s="118" t="s">
        <v>40</v>
      </c>
      <c r="K407" s="112">
        <v>26000</v>
      </c>
      <c r="L407" s="118">
        <v>12300</v>
      </c>
      <c r="M407" s="112">
        <v>38300</v>
      </c>
      <c r="N407" s="258">
        <f t="shared" si="235"/>
        <v>147.30769230769232</v>
      </c>
      <c r="O407" s="223"/>
      <c r="Q407" s="296"/>
      <c r="R407" s="308"/>
      <c r="S407" s="308"/>
    </row>
    <row r="408" spans="1:19" s="115" customFormat="1" x14ac:dyDescent="0.2">
      <c r="A408" s="116">
        <v>1</v>
      </c>
      <c r="B408" s="116"/>
      <c r="C408" s="116"/>
      <c r="D408" s="116"/>
      <c r="E408" s="116"/>
      <c r="F408" s="116"/>
      <c r="G408" s="116"/>
      <c r="H408" s="127"/>
      <c r="I408" s="127" t="s">
        <v>451</v>
      </c>
      <c r="J408" s="118" t="s">
        <v>41</v>
      </c>
      <c r="K408" s="112">
        <v>61000</v>
      </c>
      <c r="L408" s="118">
        <v>-4870</v>
      </c>
      <c r="M408" s="112">
        <v>56130</v>
      </c>
      <c r="N408" s="258">
        <f t="shared" si="235"/>
        <v>92.016393442622942</v>
      </c>
      <c r="O408" s="223"/>
      <c r="Q408" s="296"/>
      <c r="R408" s="308"/>
      <c r="S408" s="308"/>
    </row>
    <row r="409" spans="1:19" s="115" customFormat="1" x14ac:dyDescent="0.2">
      <c r="A409" s="116">
        <v>1</v>
      </c>
      <c r="B409" s="116">
        <v>2</v>
      </c>
      <c r="C409" s="116"/>
      <c r="D409" s="116"/>
      <c r="E409" s="116"/>
      <c r="F409" s="116"/>
      <c r="G409" s="116"/>
      <c r="H409" s="127"/>
      <c r="I409" s="127" t="s">
        <v>452</v>
      </c>
      <c r="J409" s="118" t="s">
        <v>42</v>
      </c>
      <c r="K409" s="112">
        <v>47500</v>
      </c>
      <c r="L409" s="118">
        <v>-1080</v>
      </c>
      <c r="M409" s="112">
        <v>46420</v>
      </c>
      <c r="N409" s="258">
        <f t="shared" si="235"/>
        <v>97.726315789473688</v>
      </c>
      <c r="O409" s="223"/>
      <c r="Q409" s="296"/>
      <c r="R409" s="308"/>
      <c r="S409" s="308"/>
    </row>
    <row r="410" spans="1:19" s="115" customFormat="1" x14ac:dyDescent="0.2">
      <c r="A410" s="116"/>
      <c r="B410" s="116">
        <v>2</v>
      </c>
      <c r="C410" s="116"/>
      <c r="D410" s="116"/>
      <c r="E410" s="116"/>
      <c r="F410" s="116"/>
      <c r="G410" s="116"/>
      <c r="H410" s="127"/>
      <c r="I410" s="127" t="s">
        <v>437</v>
      </c>
      <c r="J410" s="118" t="s">
        <v>44</v>
      </c>
      <c r="K410" s="112">
        <v>9000</v>
      </c>
      <c r="L410" s="118">
        <v>-7450</v>
      </c>
      <c r="M410" s="112">
        <v>1550</v>
      </c>
      <c r="N410" s="258">
        <f t="shared" si="235"/>
        <v>17.222222222222221</v>
      </c>
      <c r="O410" s="223"/>
      <c r="Q410" s="296"/>
      <c r="R410" s="308"/>
      <c r="S410" s="308"/>
    </row>
    <row r="411" spans="1:19" s="115" customFormat="1" x14ac:dyDescent="0.2">
      <c r="A411" s="116"/>
      <c r="B411" s="116"/>
      <c r="C411" s="116"/>
      <c r="D411" s="116"/>
      <c r="E411" s="116"/>
      <c r="F411" s="116"/>
      <c r="G411" s="116"/>
      <c r="H411" s="127"/>
      <c r="I411" s="127" t="s">
        <v>430</v>
      </c>
      <c r="J411" s="118" t="s">
        <v>45</v>
      </c>
      <c r="K411" s="118">
        <f>SUM(K412)</f>
        <v>2000</v>
      </c>
      <c r="L411" s="118">
        <v>400</v>
      </c>
      <c r="M411" s="118">
        <f t="shared" ref="M411" si="236">SUM(M412)</f>
        <v>2400</v>
      </c>
      <c r="N411" s="258">
        <f t="shared" si="235"/>
        <v>120</v>
      </c>
      <c r="O411" s="223"/>
      <c r="Q411" s="296"/>
      <c r="R411" s="308"/>
      <c r="S411" s="308"/>
    </row>
    <row r="412" spans="1:19" s="115" customFormat="1" x14ac:dyDescent="0.2">
      <c r="A412" s="116">
        <v>1</v>
      </c>
      <c r="B412" s="116"/>
      <c r="C412" s="116"/>
      <c r="D412" s="116"/>
      <c r="E412" s="116"/>
      <c r="F412" s="116"/>
      <c r="G412" s="116"/>
      <c r="H412" s="127"/>
      <c r="I412" s="127" t="s">
        <v>455</v>
      </c>
      <c r="J412" s="118" t="s">
        <v>46</v>
      </c>
      <c r="K412" s="112">
        <v>2000</v>
      </c>
      <c r="L412" s="118">
        <v>400</v>
      </c>
      <c r="M412" s="112">
        <v>2400</v>
      </c>
      <c r="N412" s="258">
        <f t="shared" si="235"/>
        <v>120</v>
      </c>
      <c r="O412" s="223"/>
      <c r="Q412" s="296"/>
      <c r="R412" s="308"/>
      <c r="S412" s="308"/>
    </row>
    <row r="413" spans="1:19" s="115" customFormat="1" x14ac:dyDescent="0.2">
      <c r="A413" s="116"/>
      <c r="B413" s="116"/>
      <c r="C413" s="116"/>
      <c r="D413" s="116"/>
      <c r="E413" s="116"/>
      <c r="F413" s="116"/>
      <c r="G413" s="116"/>
      <c r="H413" s="127"/>
      <c r="I413" s="120">
        <v>42</v>
      </c>
      <c r="J413" s="125" t="s">
        <v>56</v>
      </c>
      <c r="K413" s="118">
        <f>SUM(K414:K415)</f>
        <v>120000</v>
      </c>
      <c r="L413" s="118">
        <f>SUM(L414:L415)</f>
        <v>-10340</v>
      </c>
      <c r="M413" s="118">
        <f>SUM(M414:M415)</f>
        <v>109660.45</v>
      </c>
      <c r="N413" s="258">
        <f t="shared" si="235"/>
        <v>91.383708333333331</v>
      </c>
      <c r="O413" s="223"/>
      <c r="Q413" s="296"/>
      <c r="R413" s="308"/>
      <c r="S413" s="308"/>
    </row>
    <row r="414" spans="1:19" s="115" customFormat="1" x14ac:dyDescent="0.2">
      <c r="A414" s="116"/>
      <c r="B414" s="116"/>
      <c r="C414" s="116"/>
      <c r="D414" s="116">
        <v>4</v>
      </c>
      <c r="E414" s="116"/>
      <c r="F414" s="116"/>
      <c r="G414" s="116"/>
      <c r="H414" s="127"/>
      <c r="I414" s="120">
        <v>422</v>
      </c>
      <c r="J414" s="129" t="s">
        <v>439</v>
      </c>
      <c r="K414" s="112">
        <v>10000</v>
      </c>
      <c r="L414" s="118">
        <v>-10000</v>
      </c>
      <c r="M414" s="112">
        <v>0</v>
      </c>
      <c r="N414" s="258">
        <f t="shared" si="235"/>
        <v>0</v>
      </c>
      <c r="O414" s="223"/>
      <c r="Q414" s="296"/>
      <c r="R414" s="308"/>
      <c r="S414" s="308"/>
    </row>
    <row r="415" spans="1:19" s="115" customFormat="1" x14ac:dyDescent="0.2">
      <c r="A415" s="116"/>
      <c r="B415" s="116"/>
      <c r="C415" s="116">
        <v>3</v>
      </c>
      <c r="D415" s="116">
        <v>4</v>
      </c>
      <c r="E415" s="116"/>
      <c r="F415" s="116"/>
      <c r="G415" s="116"/>
      <c r="H415" s="127"/>
      <c r="I415" s="127" t="s">
        <v>453</v>
      </c>
      <c r="J415" s="128" t="s">
        <v>454</v>
      </c>
      <c r="K415" s="112">
        <v>110000</v>
      </c>
      <c r="L415" s="118">
        <v>-340</v>
      </c>
      <c r="M415" s="112">
        <v>109660.45</v>
      </c>
      <c r="N415" s="258">
        <f t="shared" si="235"/>
        <v>99.691318181818176</v>
      </c>
      <c r="O415" s="223"/>
      <c r="Q415" s="296"/>
      <c r="R415" s="308"/>
      <c r="S415" s="308"/>
    </row>
    <row r="416" spans="1:19" s="77" customFormat="1" x14ac:dyDescent="0.2">
      <c r="A416" s="174">
        <v>1</v>
      </c>
      <c r="B416" s="167"/>
      <c r="C416" s="167"/>
      <c r="D416" s="167">
        <v>4</v>
      </c>
      <c r="E416" s="167" t="s">
        <v>88</v>
      </c>
      <c r="F416" s="167" t="s">
        <v>88</v>
      </c>
      <c r="G416" s="167" t="s">
        <v>88</v>
      </c>
      <c r="H416" s="168"/>
      <c r="I416" s="173" t="s">
        <v>319</v>
      </c>
      <c r="J416" s="170" t="s">
        <v>320</v>
      </c>
      <c r="K416" s="171">
        <f>SUM(K417+K422+K425+K428+K431)</f>
        <v>488750</v>
      </c>
      <c r="L416" s="171">
        <f t="shared" ref="L416:M416" si="237">SUM(L417+L422+L425+L428+L431)</f>
        <v>58310</v>
      </c>
      <c r="M416" s="171">
        <f t="shared" si="237"/>
        <v>547060</v>
      </c>
      <c r="N416" s="256">
        <f>AVERAGE(M416/K416)*100</f>
        <v>111.93043478260869</v>
      </c>
      <c r="O416" s="236"/>
      <c r="Q416" s="292"/>
      <c r="R416" s="302"/>
      <c r="S416" s="302"/>
    </row>
    <row r="417" spans="1:19" s="77" customFormat="1" x14ac:dyDescent="0.2">
      <c r="A417" s="149">
        <v>1</v>
      </c>
      <c r="B417" s="149"/>
      <c r="C417" s="149"/>
      <c r="D417" s="149">
        <v>4</v>
      </c>
      <c r="E417" s="149" t="s">
        <v>88</v>
      </c>
      <c r="F417" s="149" t="s">
        <v>88</v>
      </c>
      <c r="G417" s="149" t="s">
        <v>88</v>
      </c>
      <c r="H417" s="161" t="s">
        <v>148</v>
      </c>
      <c r="I417" s="161" t="s">
        <v>321</v>
      </c>
      <c r="J417" s="151" t="s">
        <v>322</v>
      </c>
      <c r="K417" s="152">
        <f>SUM(K418+K420)</f>
        <v>298750</v>
      </c>
      <c r="L417" s="152">
        <f t="shared" ref="L417:M417" si="238">SUM(L418+L420)</f>
        <v>0</v>
      </c>
      <c r="M417" s="152">
        <f t="shared" si="238"/>
        <v>298750</v>
      </c>
      <c r="N417" s="257">
        <f>AVERAGE(M417/K417)*100</f>
        <v>100</v>
      </c>
      <c r="O417" s="236"/>
      <c r="Q417" s="292"/>
      <c r="R417" s="302"/>
      <c r="S417" s="302"/>
    </row>
    <row r="418" spans="1:19" s="119" customFormat="1" x14ac:dyDescent="0.2">
      <c r="A418" s="116"/>
      <c r="B418" s="116"/>
      <c r="C418" s="116"/>
      <c r="D418" s="116"/>
      <c r="E418" s="116"/>
      <c r="F418" s="116"/>
      <c r="G418" s="116"/>
      <c r="H418" s="127"/>
      <c r="I418" s="127" t="s">
        <v>602</v>
      </c>
      <c r="J418" s="128" t="s">
        <v>172</v>
      </c>
      <c r="K418" s="112">
        <f>SUM(K419)</f>
        <v>248750</v>
      </c>
      <c r="L418" s="112">
        <f t="shared" ref="L418:M418" si="239">SUM(L419)</f>
        <v>-248750</v>
      </c>
      <c r="M418" s="112">
        <f t="shared" si="239"/>
        <v>0</v>
      </c>
      <c r="N418" s="258">
        <v>0</v>
      </c>
      <c r="O418" s="235"/>
      <c r="Q418" s="295"/>
      <c r="R418" s="307"/>
      <c r="S418" s="307"/>
    </row>
    <row r="419" spans="1:19" s="119" customFormat="1" x14ac:dyDescent="0.2">
      <c r="A419" s="116"/>
      <c r="B419" s="116"/>
      <c r="C419" s="116"/>
      <c r="D419" s="116">
        <v>4</v>
      </c>
      <c r="E419" s="116"/>
      <c r="F419" s="116"/>
      <c r="G419" s="116"/>
      <c r="H419" s="127"/>
      <c r="I419" s="127" t="s">
        <v>603</v>
      </c>
      <c r="J419" s="128" t="s">
        <v>173</v>
      </c>
      <c r="K419" s="118">
        <v>248750</v>
      </c>
      <c r="L419" s="118">
        <v>-248750</v>
      </c>
      <c r="M419" s="118">
        <v>0</v>
      </c>
      <c r="N419" s="258">
        <v>0</v>
      </c>
      <c r="O419" s="235"/>
      <c r="Q419" s="295"/>
      <c r="R419" s="307"/>
      <c r="S419" s="307"/>
    </row>
    <row r="420" spans="1:19" s="77" customFormat="1" x14ac:dyDescent="0.2">
      <c r="A420" s="110"/>
      <c r="B420" s="110"/>
      <c r="C420" s="110"/>
      <c r="D420" s="110"/>
      <c r="E420" s="110"/>
      <c r="F420" s="110"/>
      <c r="G420" s="110"/>
      <c r="H420" s="111"/>
      <c r="I420" s="120">
        <v>42</v>
      </c>
      <c r="J420" s="125" t="s">
        <v>56</v>
      </c>
      <c r="K420" s="112">
        <f t="shared" ref="K420:M420" si="240">SUM(K421)</f>
        <v>50000</v>
      </c>
      <c r="L420" s="112">
        <f t="shared" si="240"/>
        <v>248750</v>
      </c>
      <c r="M420" s="112">
        <f t="shared" si="240"/>
        <v>298750</v>
      </c>
      <c r="N420" s="258">
        <f t="shared" ref="N420:N421" si="241">AVERAGE(M420/K420*100)</f>
        <v>597.5</v>
      </c>
      <c r="O420" s="235"/>
      <c r="P420" s="119"/>
      <c r="Q420" s="295"/>
      <c r="R420" s="307"/>
      <c r="S420" s="302"/>
    </row>
    <row r="421" spans="1:19" s="77" customFormat="1" x14ac:dyDescent="0.2">
      <c r="A421" s="123">
        <v>1</v>
      </c>
      <c r="B421" s="123"/>
      <c r="C421" s="123"/>
      <c r="D421" s="123"/>
      <c r="E421" s="123"/>
      <c r="F421" s="123"/>
      <c r="G421" s="123"/>
      <c r="H421" s="111"/>
      <c r="I421" s="120">
        <v>421</v>
      </c>
      <c r="J421" s="129" t="s">
        <v>443</v>
      </c>
      <c r="K421" s="212">
        <v>50000</v>
      </c>
      <c r="L421" s="212">
        <v>248750</v>
      </c>
      <c r="M421" s="212">
        <v>298750</v>
      </c>
      <c r="N421" s="258">
        <f t="shared" si="241"/>
        <v>597.5</v>
      </c>
      <c r="O421" s="233"/>
      <c r="P421" s="249"/>
      <c r="Q421" s="299"/>
      <c r="R421" s="307"/>
      <c r="S421" s="302"/>
    </row>
    <row r="422" spans="1:19" s="77" customFormat="1" x14ac:dyDescent="0.2">
      <c r="A422" s="149">
        <v>1</v>
      </c>
      <c r="B422" s="149"/>
      <c r="C422" s="149"/>
      <c r="D422" s="149"/>
      <c r="E422" s="149" t="s">
        <v>88</v>
      </c>
      <c r="F422" s="149" t="s">
        <v>88</v>
      </c>
      <c r="G422" s="149" t="s">
        <v>88</v>
      </c>
      <c r="H422" s="161" t="s">
        <v>148</v>
      </c>
      <c r="I422" s="161" t="s">
        <v>323</v>
      </c>
      <c r="J422" s="151" t="s">
        <v>324</v>
      </c>
      <c r="K422" s="152">
        <f t="shared" ref="K422:M423" si="242">SUM(K423)</f>
        <v>50000</v>
      </c>
      <c r="L422" s="152">
        <f t="shared" si="242"/>
        <v>8310</v>
      </c>
      <c r="M422" s="152">
        <f t="shared" si="242"/>
        <v>58310</v>
      </c>
      <c r="N422" s="257">
        <f>AVERAGE(M422/K422)*100</f>
        <v>116.61999999999999</v>
      </c>
      <c r="O422" s="235"/>
      <c r="P422" s="119"/>
      <c r="Q422" s="295"/>
      <c r="R422" s="307"/>
      <c r="S422" s="302"/>
    </row>
    <row r="423" spans="1:19" s="77" customFormat="1" x14ac:dyDescent="0.2">
      <c r="A423" s="110"/>
      <c r="B423" s="110"/>
      <c r="C423" s="110"/>
      <c r="D423" s="110"/>
      <c r="E423" s="110" t="s">
        <v>62</v>
      </c>
      <c r="F423" s="110" t="s">
        <v>62</v>
      </c>
      <c r="G423" s="110" t="s">
        <v>62</v>
      </c>
      <c r="H423" s="111"/>
      <c r="I423" s="120">
        <v>35</v>
      </c>
      <c r="J423" s="125" t="s">
        <v>47</v>
      </c>
      <c r="K423" s="112">
        <f t="shared" si="242"/>
        <v>50000</v>
      </c>
      <c r="L423" s="112">
        <f t="shared" si="242"/>
        <v>8310</v>
      </c>
      <c r="M423" s="112">
        <f t="shared" si="242"/>
        <v>58310</v>
      </c>
      <c r="N423" s="258">
        <f t="shared" ref="N423:N424" si="243">AVERAGE(M423/K423*100)</f>
        <v>116.61999999999999</v>
      </c>
      <c r="O423" s="236"/>
      <c r="Q423" s="292"/>
      <c r="R423" s="302"/>
      <c r="S423" s="302"/>
    </row>
    <row r="424" spans="1:19" s="77" customFormat="1" x14ac:dyDescent="0.2">
      <c r="A424" s="110">
        <v>1</v>
      </c>
      <c r="B424" s="110"/>
      <c r="C424" s="110"/>
      <c r="D424" s="110"/>
      <c r="E424" s="110" t="s">
        <v>62</v>
      </c>
      <c r="F424" s="110" t="s">
        <v>62</v>
      </c>
      <c r="G424" s="110" t="s">
        <v>62</v>
      </c>
      <c r="H424" s="111"/>
      <c r="I424" s="120">
        <v>351</v>
      </c>
      <c r="J424" s="125" t="s">
        <v>442</v>
      </c>
      <c r="K424" s="112">
        <v>50000</v>
      </c>
      <c r="L424" s="212">
        <v>8310</v>
      </c>
      <c r="M424" s="121">
        <v>58310</v>
      </c>
      <c r="N424" s="258">
        <f t="shared" si="243"/>
        <v>116.61999999999999</v>
      </c>
      <c r="O424" s="236"/>
      <c r="Q424" s="292"/>
      <c r="R424" s="302"/>
      <c r="S424" s="302"/>
    </row>
    <row r="425" spans="1:19" s="77" customFormat="1" x14ac:dyDescent="0.2">
      <c r="A425" s="149">
        <v>1</v>
      </c>
      <c r="B425" s="149"/>
      <c r="C425" s="149"/>
      <c r="D425" s="149"/>
      <c r="E425" s="149" t="s">
        <v>88</v>
      </c>
      <c r="F425" s="149" t="s">
        <v>88</v>
      </c>
      <c r="G425" s="149" t="s">
        <v>88</v>
      </c>
      <c r="H425" s="161" t="s">
        <v>148</v>
      </c>
      <c r="I425" s="161" t="s">
        <v>325</v>
      </c>
      <c r="J425" s="151" t="s">
        <v>326</v>
      </c>
      <c r="K425" s="152">
        <f>SUM(K426)</f>
        <v>50000</v>
      </c>
      <c r="L425" s="152">
        <f t="shared" ref="L425" si="244">SUM(L426)</f>
        <v>0</v>
      </c>
      <c r="M425" s="152">
        <f>SUM(M426)</f>
        <v>50000</v>
      </c>
      <c r="N425" s="257">
        <f>AVERAGE(M425/K425)*100</f>
        <v>100</v>
      </c>
      <c r="O425" s="236"/>
      <c r="Q425" s="292"/>
      <c r="R425" s="302"/>
      <c r="S425" s="302"/>
    </row>
    <row r="426" spans="1:19" s="77" customFormat="1" x14ac:dyDescent="0.2">
      <c r="A426" s="110"/>
      <c r="B426" s="110"/>
      <c r="C426" s="110"/>
      <c r="D426" s="110"/>
      <c r="E426" s="110" t="s">
        <v>62</v>
      </c>
      <c r="F426" s="110" t="s">
        <v>62</v>
      </c>
      <c r="G426" s="110" t="s">
        <v>62</v>
      </c>
      <c r="H426" s="111"/>
      <c r="I426" s="120">
        <v>32</v>
      </c>
      <c r="J426" s="125" t="s">
        <v>39</v>
      </c>
      <c r="K426" s="112">
        <f>SUM(K427)</f>
        <v>50000</v>
      </c>
      <c r="L426" s="112">
        <v>0</v>
      </c>
      <c r="M426" s="112">
        <f>SUM(M427)</f>
        <v>50000</v>
      </c>
      <c r="N426" s="258">
        <f t="shared" ref="N426:N427" si="245">AVERAGE(M426/K426*100)</f>
        <v>100</v>
      </c>
      <c r="O426" s="236"/>
      <c r="Q426" s="292"/>
      <c r="R426" s="302"/>
      <c r="S426" s="302"/>
    </row>
    <row r="427" spans="1:19" s="77" customFormat="1" x14ac:dyDescent="0.2">
      <c r="A427" s="110">
        <v>1</v>
      </c>
      <c r="B427" s="110"/>
      <c r="C427" s="110"/>
      <c r="D427" s="110"/>
      <c r="E427" s="110" t="s">
        <v>62</v>
      </c>
      <c r="F427" s="110" t="s">
        <v>62</v>
      </c>
      <c r="G427" s="110" t="s">
        <v>62</v>
      </c>
      <c r="H427" s="111"/>
      <c r="I427" s="120">
        <v>323</v>
      </c>
      <c r="J427" s="118" t="s">
        <v>42</v>
      </c>
      <c r="K427" s="112">
        <v>50000</v>
      </c>
      <c r="L427" s="212">
        <v>0</v>
      </c>
      <c r="M427" s="112">
        <v>50000</v>
      </c>
      <c r="N427" s="258">
        <f t="shared" si="245"/>
        <v>100</v>
      </c>
      <c r="O427" s="234"/>
      <c r="P427" s="232"/>
      <c r="Q427" s="292"/>
      <c r="R427" s="302"/>
      <c r="S427" s="302"/>
    </row>
    <row r="428" spans="1:19" s="77" customFormat="1" x14ac:dyDescent="0.2">
      <c r="A428" s="149">
        <v>1</v>
      </c>
      <c r="B428" s="149"/>
      <c r="C428" s="149"/>
      <c r="D428" s="149"/>
      <c r="E428" s="149" t="s">
        <v>88</v>
      </c>
      <c r="F428" s="149" t="s">
        <v>88</v>
      </c>
      <c r="G428" s="149" t="s">
        <v>88</v>
      </c>
      <c r="H428" s="161" t="s">
        <v>548</v>
      </c>
      <c r="I428" s="161" t="s">
        <v>327</v>
      </c>
      <c r="J428" s="151" t="s">
        <v>328</v>
      </c>
      <c r="K428" s="152">
        <f>SUM(K429)</f>
        <v>10000</v>
      </c>
      <c r="L428" s="152">
        <f t="shared" ref="L428" si="246">SUM(L429)</f>
        <v>0</v>
      </c>
      <c r="M428" s="152">
        <f>SUM(M429)</f>
        <v>10000</v>
      </c>
      <c r="N428" s="257">
        <f>AVERAGE(M428/K428)*100</f>
        <v>100</v>
      </c>
      <c r="O428" s="236"/>
      <c r="S428" s="302"/>
    </row>
    <row r="429" spans="1:19" s="77" customFormat="1" x14ac:dyDescent="0.2">
      <c r="A429" s="110" t="s">
        <v>62</v>
      </c>
      <c r="B429" s="110" t="s">
        <v>62</v>
      </c>
      <c r="C429" s="110" t="s">
        <v>62</v>
      </c>
      <c r="D429" s="110" t="s">
        <v>62</v>
      </c>
      <c r="E429" s="110" t="s">
        <v>62</v>
      </c>
      <c r="F429" s="110" t="s">
        <v>62</v>
      </c>
      <c r="G429" s="110" t="s">
        <v>62</v>
      </c>
      <c r="H429" s="111"/>
      <c r="I429" s="120">
        <v>38</v>
      </c>
      <c r="J429" s="118" t="s">
        <v>51</v>
      </c>
      <c r="K429" s="112">
        <f>SUM(K430)</f>
        <v>10000</v>
      </c>
      <c r="L429" s="112">
        <v>0</v>
      </c>
      <c r="M429" s="112">
        <f>SUM(M430)</f>
        <v>10000</v>
      </c>
      <c r="N429" s="258">
        <f t="shared" ref="N429:N430" si="247">AVERAGE(M429/K429*100)</f>
        <v>100</v>
      </c>
      <c r="O429" s="236"/>
      <c r="S429" s="302"/>
    </row>
    <row r="430" spans="1:19" s="77" customFormat="1" x14ac:dyDescent="0.2">
      <c r="A430" s="110">
        <v>1</v>
      </c>
      <c r="B430" s="110"/>
      <c r="C430" s="110"/>
      <c r="D430" s="110"/>
      <c r="E430" s="110" t="s">
        <v>62</v>
      </c>
      <c r="F430" s="110" t="s">
        <v>62</v>
      </c>
      <c r="G430" s="110" t="s">
        <v>62</v>
      </c>
      <c r="H430" s="111"/>
      <c r="I430" s="120">
        <v>381</v>
      </c>
      <c r="J430" s="118" t="s">
        <v>52</v>
      </c>
      <c r="K430" s="112">
        <v>10000</v>
      </c>
      <c r="L430" s="212">
        <v>0</v>
      </c>
      <c r="M430" s="112">
        <v>10000</v>
      </c>
      <c r="N430" s="258">
        <f t="shared" si="247"/>
        <v>100</v>
      </c>
      <c r="O430" s="236"/>
      <c r="S430" s="302"/>
    </row>
    <row r="431" spans="1:19" s="77" customFormat="1" x14ac:dyDescent="0.2">
      <c r="A431" s="149">
        <v>1</v>
      </c>
      <c r="B431" s="149"/>
      <c r="C431" s="149"/>
      <c r="D431" s="149"/>
      <c r="E431" s="149" t="s">
        <v>88</v>
      </c>
      <c r="F431" s="149" t="s">
        <v>88</v>
      </c>
      <c r="G431" s="149" t="s">
        <v>88</v>
      </c>
      <c r="H431" s="161" t="s">
        <v>542</v>
      </c>
      <c r="I431" s="161" t="s">
        <v>329</v>
      </c>
      <c r="J431" s="151" t="s">
        <v>330</v>
      </c>
      <c r="K431" s="152">
        <f t="shared" ref="K431:M432" si="248">SUM(K432)</f>
        <v>80000</v>
      </c>
      <c r="L431" s="152">
        <f t="shared" si="248"/>
        <v>50000</v>
      </c>
      <c r="M431" s="152">
        <f t="shared" si="248"/>
        <v>130000</v>
      </c>
      <c r="N431" s="257">
        <f>AVERAGE(M431/K431)*100</f>
        <v>162.5</v>
      </c>
      <c r="O431" s="236"/>
      <c r="S431" s="302"/>
    </row>
    <row r="432" spans="1:19" s="77" customFormat="1" x14ac:dyDescent="0.2">
      <c r="A432" s="110"/>
      <c r="B432" s="110"/>
      <c r="C432" s="110"/>
      <c r="D432" s="110"/>
      <c r="E432" s="110" t="s">
        <v>62</v>
      </c>
      <c r="F432" s="110" t="s">
        <v>62</v>
      </c>
      <c r="G432" s="110" t="s">
        <v>62</v>
      </c>
      <c r="H432" s="111"/>
      <c r="I432" s="120">
        <v>38</v>
      </c>
      <c r="J432" s="118" t="s">
        <v>51</v>
      </c>
      <c r="K432" s="112">
        <f t="shared" si="248"/>
        <v>80000</v>
      </c>
      <c r="L432" s="112">
        <f t="shared" si="248"/>
        <v>50000</v>
      </c>
      <c r="M432" s="112">
        <f t="shared" si="248"/>
        <v>130000</v>
      </c>
      <c r="N432" s="258">
        <f t="shared" ref="N432:N433" si="249">AVERAGE(M432/K432*100)</f>
        <v>162.5</v>
      </c>
      <c r="O432" s="236"/>
      <c r="S432" s="302"/>
    </row>
    <row r="433" spans="1:19" s="77" customFormat="1" x14ac:dyDescent="0.2">
      <c r="A433" s="110">
        <v>1</v>
      </c>
      <c r="B433" s="110"/>
      <c r="C433" s="110"/>
      <c r="D433" s="110"/>
      <c r="E433" s="110" t="s">
        <v>62</v>
      </c>
      <c r="F433" s="110" t="s">
        <v>62</v>
      </c>
      <c r="G433" s="110" t="s">
        <v>62</v>
      </c>
      <c r="H433" s="111"/>
      <c r="I433" s="120">
        <v>381</v>
      </c>
      <c r="J433" s="118" t="s">
        <v>52</v>
      </c>
      <c r="K433" s="112">
        <v>80000</v>
      </c>
      <c r="L433" s="287">
        <v>50000</v>
      </c>
      <c r="M433" s="121">
        <v>130000</v>
      </c>
      <c r="N433" s="258">
        <f t="shared" si="249"/>
        <v>162.5</v>
      </c>
      <c r="O433" s="236"/>
      <c r="S433" s="302"/>
    </row>
    <row r="434" spans="1:19" s="77" customFormat="1" x14ac:dyDescent="0.2">
      <c r="A434" s="144"/>
      <c r="B434" s="144"/>
      <c r="C434" s="144"/>
      <c r="D434" s="144"/>
      <c r="E434" s="144"/>
      <c r="F434" s="144"/>
      <c r="G434" s="144"/>
      <c r="H434" s="145"/>
      <c r="I434" s="148" t="s">
        <v>331</v>
      </c>
      <c r="J434" s="147"/>
      <c r="K434" s="147">
        <f>SUM(K436+K443)</f>
        <v>1513250</v>
      </c>
      <c r="L434" s="147">
        <f t="shared" ref="L434:M434" si="250">SUM(L436+L443)</f>
        <v>60060</v>
      </c>
      <c r="M434" s="147">
        <f t="shared" si="250"/>
        <v>1573310</v>
      </c>
      <c r="N434" s="255">
        <f t="shared" ref="N434:N435" si="251">AVERAGE(M434/K434)*100</f>
        <v>103.96894102098133</v>
      </c>
      <c r="O434" s="236"/>
      <c r="S434" s="302"/>
    </row>
    <row r="435" spans="1:19" s="77" customFormat="1" x14ac:dyDescent="0.2">
      <c r="A435" s="144"/>
      <c r="B435" s="144"/>
      <c r="C435" s="144"/>
      <c r="D435" s="144"/>
      <c r="E435" s="144"/>
      <c r="F435" s="144"/>
      <c r="G435" s="144"/>
      <c r="H435" s="176" t="s">
        <v>145</v>
      </c>
      <c r="I435" s="148" t="s">
        <v>302</v>
      </c>
      <c r="J435" s="147"/>
      <c r="K435" s="147">
        <f>SUM(K437+K440+K444+K449+K452+K455+K458+K461)</f>
        <v>1513250</v>
      </c>
      <c r="L435" s="147">
        <f t="shared" ref="L435:M435" si="252">SUM(L437+L440+L444+L449+L452+L455+L458+L461)</f>
        <v>60060</v>
      </c>
      <c r="M435" s="147">
        <f t="shared" si="252"/>
        <v>1573310</v>
      </c>
      <c r="N435" s="255">
        <f t="shared" si="251"/>
        <v>103.96894102098133</v>
      </c>
      <c r="O435" s="236"/>
      <c r="Q435" s="292"/>
      <c r="R435" s="302"/>
      <c r="S435" s="302"/>
    </row>
    <row r="436" spans="1:19" s="77" customFormat="1" x14ac:dyDescent="0.2">
      <c r="A436" s="174">
        <v>1</v>
      </c>
      <c r="B436" s="167"/>
      <c r="C436" s="167"/>
      <c r="D436" s="167"/>
      <c r="E436" s="167" t="s">
        <v>88</v>
      </c>
      <c r="F436" s="167" t="s">
        <v>88</v>
      </c>
      <c r="G436" s="167" t="s">
        <v>88</v>
      </c>
      <c r="H436" s="168"/>
      <c r="I436" s="173" t="s">
        <v>332</v>
      </c>
      <c r="J436" s="170" t="s">
        <v>333</v>
      </c>
      <c r="K436" s="171">
        <f>SUM(K437+K440)</f>
        <v>860000</v>
      </c>
      <c r="L436" s="171">
        <f t="shared" ref="L436:M436" si="253">SUM(L437+L440)</f>
        <v>58310</v>
      </c>
      <c r="M436" s="171">
        <f t="shared" si="253"/>
        <v>918310</v>
      </c>
      <c r="N436" s="256">
        <f>AVERAGE(M436/K436)*100</f>
        <v>106.78023255813953</v>
      </c>
      <c r="O436" s="236"/>
      <c r="Q436" s="292"/>
      <c r="R436" s="302"/>
      <c r="S436" s="302"/>
    </row>
    <row r="437" spans="1:19" s="77" customFormat="1" x14ac:dyDescent="0.2">
      <c r="A437" s="149">
        <v>1</v>
      </c>
      <c r="B437" s="149"/>
      <c r="C437" s="149"/>
      <c r="D437" s="149"/>
      <c r="E437" s="149" t="s">
        <v>88</v>
      </c>
      <c r="F437" s="149" t="s">
        <v>88</v>
      </c>
      <c r="G437" s="149" t="s">
        <v>88</v>
      </c>
      <c r="H437" s="161" t="s">
        <v>153</v>
      </c>
      <c r="I437" s="161" t="s">
        <v>334</v>
      </c>
      <c r="J437" s="151" t="s">
        <v>335</v>
      </c>
      <c r="K437" s="152">
        <f t="shared" ref="K437:M438" si="254">SUM(K438)</f>
        <v>760000</v>
      </c>
      <c r="L437" s="152">
        <f t="shared" ref="L437" si="255">SUM(L438)</f>
        <v>50000</v>
      </c>
      <c r="M437" s="152">
        <f t="shared" ref="M437" si="256">SUM(M438)</f>
        <v>810000</v>
      </c>
      <c r="N437" s="257">
        <f>AVERAGE(M437/K437)*100</f>
        <v>106.57894736842107</v>
      </c>
      <c r="O437" s="236"/>
      <c r="Q437" s="248"/>
      <c r="R437" s="302"/>
      <c r="S437" s="302"/>
    </row>
    <row r="438" spans="1:19" s="77" customFormat="1" x14ac:dyDescent="0.2">
      <c r="A438" s="110"/>
      <c r="B438" s="110"/>
      <c r="C438" s="110"/>
      <c r="D438" s="110"/>
      <c r="E438" s="110" t="s">
        <v>62</v>
      </c>
      <c r="F438" s="110" t="s">
        <v>62</v>
      </c>
      <c r="G438" s="110" t="s">
        <v>62</v>
      </c>
      <c r="H438" s="111"/>
      <c r="I438" s="120">
        <v>38</v>
      </c>
      <c r="J438" s="118" t="s">
        <v>51</v>
      </c>
      <c r="K438" s="112">
        <f t="shared" si="254"/>
        <v>760000</v>
      </c>
      <c r="L438" s="112">
        <f t="shared" si="254"/>
        <v>50000</v>
      </c>
      <c r="M438" s="112">
        <f t="shared" si="254"/>
        <v>810000</v>
      </c>
      <c r="N438" s="258">
        <f t="shared" ref="N438:N439" si="257">AVERAGE(M438/K438*100)</f>
        <v>106.57894736842107</v>
      </c>
      <c r="O438" s="236"/>
      <c r="Q438" s="292"/>
      <c r="R438" s="302"/>
      <c r="S438" s="302"/>
    </row>
    <row r="439" spans="1:19" s="77" customFormat="1" x14ac:dyDescent="0.2">
      <c r="A439" s="110">
        <v>1</v>
      </c>
      <c r="B439" s="110"/>
      <c r="C439" s="110"/>
      <c r="D439" s="110"/>
      <c r="E439" s="110" t="s">
        <v>62</v>
      </c>
      <c r="F439" s="110" t="s">
        <v>62</v>
      </c>
      <c r="G439" s="110" t="s">
        <v>62</v>
      </c>
      <c r="H439" s="111"/>
      <c r="I439" s="120">
        <v>381</v>
      </c>
      <c r="J439" s="118" t="s">
        <v>52</v>
      </c>
      <c r="K439" s="112">
        <v>760000</v>
      </c>
      <c r="L439" s="212">
        <v>50000</v>
      </c>
      <c r="M439" s="112">
        <v>810000</v>
      </c>
      <c r="N439" s="258">
        <f t="shared" si="257"/>
        <v>106.57894736842107</v>
      </c>
      <c r="O439" s="236"/>
      <c r="Q439" s="292"/>
      <c r="R439" s="302"/>
      <c r="S439" s="302"/>
    </row>
    <row r="440" spans="1:19" s="103" customFormat="1" ht="25.5" x14ac:dyDescent="0.2">
      <c r="A440" s="163">
        <v>1</v>
      </c>
      <c r="B440" s="163"/>
      <c r="C440" s="163"/>
      <c r="D440" s="163"/>
      <c r="E440" s="163" t="s">
        <v>88</v>
      </c>
      <c r="F440" s="163" t="s">
        <v>88</v>
      </c>
      <c r="G440" s="163" t="s">
        <v>88</v>
      </c>
      <c r="H440" s="164" t="s">
        <v>153</v>
      </c>
      <c r="I440" s="164" t="s">
        <v>567</v>
      </c>
      <c r="J440" s="165" t="s">
        <v>566</v>
      </c>
      <c r="K440" s="166">
        <f t="shared" ref="K440:M441" si="258">SUM(K441)</f>
        <v>100000</v>
      </c>
      <c r="L440" s="166">
        <f t="shared" si="258"/>
        <v>8310</v>
      </c>
      <c r="M440" s="166">
        <f t="shared" si="258"/>
        <v>108310</v>
      </c>
      <c r="N440" s="259">
        <f>AVERAGE(M440/K440)*100</f>
        <v>108.31</v>
      </c>
      <c r="O440" s="242"/>
      <c r="Q440" s="294"/>
      <c r="R440" s="303"/>
      <c r="S440" s="303"/>
    </row>
    <row r="441" spans="1:19" s="77" customFormat="1" x14ac:dyDescent="0.2">
      <c r="A441" s="110"/>
      <c r="B441" s="110"/>
      <c r="C441" s="110"/>
      <c r="D441" s="110"/>
      <c r="E441" s="110"/>
      <c r="F441" s="110"/>
      <c r="G441" s="110"/>
      <c r="H441" s="111"/>
      <c r="I441" s="120">
        <v>35</v>
      </c>
      <c r="J441" s="125" t="s">
        <v>47</v>
      </c>
      <c r="K441" s="112">
        <f t="shared" si="258"/>
        <v>100000</v>
      </c>
      <c r="L441" s="112">
        <f t="shared" si="258"/>
        <v>8310</v>
      </c>
      <c r="M441" s="112">
        <f t="shared" si="258"/>
        <v>108310</v>
      </c>
      <c r="N441" s="258">
        <f t="shared" ref="N441:N442" si="259">AVERAGE(M441/K441*100)</f>
        <v>108.31</v>
      </c>
      <c r="O441" s="235"/>
      <c r="Q441" s="292"/>
      <c r="R441" s="302"/>
      <c r="S441" s="302"/>
    </row>
    <row r="442" spans="1:19" s="77" customFormat="1" x14ac:dyDescent="0.2">
      <c r="A442" s="110">
        <v>1</v>
      </c>
      <c r="B442" s="110"/>
      <c r="C442" s="110"/>
      <c r="D442" s="110"/>
      <c r="E442" s="110"/>
      <c r="F442" s="110"/>
      <c r="G442" s="110"/>
      <c r="H442" s="111"/>
      <c r="I442" s="120">
        <v>351</v>
      </c>
      <c r="J442" s="125" t="s">
        <v>442</v>
      </c>
      <c r="K442" s="112">
        <v>100000</v>
      </c>
      <c r="L442" s="212">
        <v>8310</v>
      </c>
      <c r="M442" s="121">
        <v>108310</v>
      </c>
      <c r="N442" s="258">
        <f t="shared" si="259"/>
        <v>108.31</v>
      </c>
      <c r="O442" s="235"/>
      <c r="Q442" s="292"/>
      <c r="R442" s="302"/>
      <c r="S442" s="302"/>
    </row>
    <row r="443" spans="1:19" s="77" customFormat="1" x14ac:dyDescent="0.2">
      <c r="A443" s="174">
        <v>1</v>
      </c>
      <c r="B443" s="167"/>
      <c r="C443" s="167"/>
      <c r="D443" s="167"/>
      <c r="E443" s="167" t="s">
        <v>88</v>
      </c>
      <c r="F443" s="167" t="s">
        <v>88</v>
      </c>
      <c r="G443" s="167" t="s">
        <v>88</v>
      </c>
      <c r="H443" s="168"/>
      <c r="I443" s="173" t="s">
        <v>336</v>
      </c>
      <c r="J443" s="170" t="s">
        <v>337</v>
      </c>
      <c r="K443" s="171">
        <f>SUM(K444+K449+K452+K455+K458+K461)</f>
        <v>653250</v>
      </c>
      <c r="L443" s="171">
        <f t="shared" ref="L443:M443" si="260">SUM(L444+L449+L452+L455+L458+L461)</f>
        <v>1750</v>
      </c>
      <c r="M443" s="171">
        <f t="shared" si="260"/>
        <v>655000</v>
      </c>
      <c r="N443" s="256">
        <f>AVERAGE(M443/K443)*100</f>
        <v>100.26789131266742</v>
      </c>
      <c r="O443" s="236"/>
      <c r="Q443" s="292"/>
      <c r="R443" s="302"/>
      <c r="S443" s="302"/>
    </row>
    <row r="444" spans="1:19" s="77" customFormat="1" x14ac:dyDescent="0.2">
      <c r="A444" s="149">
        <v>1</v>
      </c>
      <c r="B444" s="149"/>
      <c r="C444" s="149"/>
      <c r="D444" s="149"/>
      <c r="E444" s="149" t="s">
        <v>88</v>
      </c>
      <c r="F444" s="149" t="s">
        <v>88</v>
      </c>
      <c r="G444" s="149" t="s">
        <v>88</v>
      </c>
      <c r="H444" s="161" t="s">
        <v>153</v>
      </c>
      <c r="I444" s="161" t="s">
        <v>338</v>
      </c>
      <c r="J444" s="151" t="s">
        <v>339</v>
      </c>
      <c r="K444" s="152">
        <f>SUM(K447+K445)</f>
        <v>15000</v>
      </c>
      <c r="L444" s="152">
        <f t="shared" ref="L444:M444" si="261">SUM(L447+L445)</f>
        <v>5000</v>
      </c>
      <c r="M444" s="152">
        <f t="shared" si="261"/>
        <v>20000</v>
      </c>
      <c r="N444" s="259">
        <f>AVERAGE(M444/K444)*100</f>
        <v>133.33333333333331</v>
      </c>
      <c r="O444" s="236"/>
      <c r="Q444" s="292"/>
      <c r="R444" s="302"/>
      <c r="S444" s="302"/>
    </row>
    <row r="445" spans="1:19" s="119" customFormat="1" x14ac:dyDescent="0.2">
      <c r="A445" s="116"/>
      <c r="B445" s="116"/>
      <c r="C445" s="116"/>
      <c r="D445" s="116"/>
      <c r="E445" s="116"/>
      <c r="F445" s="116"/>
      <c r="G445" s="116"/>
      <c r="H445" s="127"/>
      <c r="I445" s="120">
        <v>38</v>
      </c>
      <c r="J445" s="118" t="s">
        <v>51</v>
      </c>
      <c r="K445" s="112">
        <f>SUM(K446)</f>
        <v>0</v>
      </c>
      <c r="L445" s="112">
        <f>SUM(L446)</f>
        <v>20000</v>
      </c>
      <c r="M445" s="112">
        <f>SUM(M446)</f>
        <v>20000</v>
      </c>
      <c r="N445" s="263">
        <v>0</v>
      </c>
      <c r="O445" s="235"/>
      <c r="Q445" s="295"/>
      <c r="R445" s="307"/>
      <c r="S445" s="307"/>
    </row>
    <row r="446" spans="1:19" s="119" customFormat="1" x14ac:dyDescent="0.2">
      <c r="A446" s="116"/>
      <c r="B446" s="116"/>
      <c r="C446" s="116"/>
      <c r="D446" s="116"/>
      <c r="E446" s="116"/>
      <c r="F446" s="116"/>
      <c r="G446" s="116"/>
      <c r="H446" s="127"/>
      <c r="I446" s="120">
        <v>382</v>
      </c>
      <c r="J446" s="125" t="s">
        <v>53</v>
      </c>
      <c r="K446" s="118">
        <v>0</v>
      </c>
      <c r="L446" s="118">
        <v>20000</v>
      </c>
      <c r="M446" s="118">
        <v>20000</v>
      </c>
      <c r="N446" s="263">
        <v>0</v>
      </c>
      <c r="O446" s="235"/>
      <c r="Q446" s="295"/>
      <c r="R446" s="307"/>
      <c r="S446" s="307"/>
    </row>
    <row r="447" spans="1:19" s="77" customFormat="1" x14ac:dyDescent="0.2">
      <c r="A447" s="110"/>
      <c r="B447" s="110"/>
      <c r="C447" s="110"/>
      <c r="D447" s="110"/>
      <c r="E447" s="110" t="s">
        <v>62</v>
      </c>
      <c r="F447" s="110" t="s">
        <v>62</v>
      </c>
      <c r="G447" s="110" t="s">
        <v>62</v>
      </c>
      <c r="H447" s="111"/>
      <c r="I447" s="120">
        <v>42</v>
      </c>
      <c r="J447" s="125" t="s">
        <v>56</v>
      </c>
      <c r="K447" s="112">
        <f>SUM(K448)</f>
        <v>15000</v>
      </c>
      <c r="L447" s="112">
        <f>SUM(L448)</f>
        <v>-15000</v>
      </c>
      <c r="M447" s="112">
        <f>SUM(M448)</f>
        <v>0</v>
      </c>
      <c r="N447" s="258">
        <f>AVERAGE(M447/K447*100)</f>
        <v>0</v>
      </c>
      <c r="O447" s="236"/>
      <c r="Q447" s="292"/>
      <c r="R447" s="302"/>
      <c r="S447" s="302"/>
    </row>
    <row r="448" spans="1:19" s="77" customFormat="1" x14ac:dyDescent="0.2">
      <c r="A448" s="110">
        <v>1</v>
      </c>
      <c r="B448" s="110"/>
      <c r="C448" s="110"/>
      <c r="D448" s="110"/>
      <c r="E448" s="110" t="s">
        <v>62</v>
      </c>
      <c r="F448" s="110" t="s">
        <v>62</v>
      </c>
      <c r="G448" s="110" t="s">
        <v>62</v>
      </c>
      <c r="H448" s="111"/>
      <c r="I448" s="120">
        <v>422</v>
      </c>
      <c r="J448" s="125" t="s">
        <v>439</v>
      </c>
      <c r="K448" s="112">
        <v>15000</v>
      </c>
      <c r="L448" s="212">
        <v>-15000</v>
      </c>
      <c r="M448" s="112">
        <v>0</v>
      </c>
      <c r="N448" s="258">
        <f t="shared" ref="N448" si="262">AVERAGE(M448/K448*100)</f>
        <v>0</v>
      </c>
      <c r="O448" s="236"/>
      <c r="Q448" s="292"/>
      <c r="R448" s="302"/>
      <c r="S448" s="302"/>
    </row>
    <row r="449" spans="1:19" s="77" customFormat="1" x14ac:dyDescent="0.2">
      <c r="A449" s="149">
        <v>1</v>
      </c>
      <c r="B449" s="149"/>
      <c r="C449" s="149"/>
      <c r="D449" s="149"/>
      <c r="E449" s="149" t="s">
        <v>88</v>
      </c>
      <c r="F449" s="149" t="s">
        <v>88</v>
      </c>
      <c r="G449" s="149" t="s">
        <v>88</v>
      </c>
      <c r="H449" s="161" t="s">
        <v>153</v>
      </c>
      <c r="I449" s="161" t="s">
        <v>581</v>
      </c>
      <c r="J449" s="151" t="s">
        <v>582</v>
      </c>
      <c r="K449" s="152">
        <f>SUM(K450)</f>
        <v>40000</v>
      </c>
      <c r="L449" s="152">
        <f t="shared" ref="L449:M450" si="263">SUM(L450)</f>
        <v>0</v>
      </c>
      <c r="M449" s="152">
        <f t="shared" si="263"/>
        <v>40000</v>
      </c>
      <c r="N449" s="257">
        <f>AVERAGE(M449/K449)*100</f>
        <v>100</v>
      </c>
      <c r="O449" s="236"/>
      <c r="Q449" s="292"/>
      <c r="R449" s="302"/>
      <c r="S449" s="302"/>
    </row>
    <row r="450" spans="1:19" s="77" customFormat="1" x14ac:dyDescent="0.2">
      <c r="A450" s="110"/>
      <c r="B450" s="110"/>
      <c r="C450" s="110"/>
      <c r="D450" s="110"/>
      <c r="E450" s="110"/>
      <c r="F450" s="110"/>
      <c r="G450" s="110"/>
      <c r="H450" s="111"/>
      <c r="I450" s="120">
        <v>42</v>
      </c>
      <c r="J450" s="125" t="s">
        <v>56</v>
      </c>
      <c r="K450" s="112">
        <f>SUM(K451)</f>
        <v>40000</v>
      </c>
      <c r="L450" s="112">
        <f t="shared" si="263"/>
        <v>0</v>
      </c>
      <c r="M450" s="112">
        <f t="shared" si="263"/>
        <v>40000</v>
      </c>
      <c r="N450" s="258">
        <f t="shared" ref="N450:N451" si="264">AVERAGE(M450/K450*100)</f>
        <v>100</v>
      </c>
      <c r="O450" s="236"/>
      <c r="Q450" s="292"/>
      <c r="R450" s="302"/>
      <c r="S450" s="302"/>
    </row>
    <row r="451" spans="1:19" s="77" customFormat="1" x14ac:dyDescent="0.2">
      <c r="A451" s="110">
        <v>1</v>
      </c>
      <c r="B451" s="110"/>
      <c r="C451" s="110"/>
      <c r="D451" s="110"/>
      <c r="E451" s="110"/>
      <c r="F451" s="110"/>
      <c r="G451" s="110"/>
      <c r="H451" s="111"/>
      <c r="I451" s="120">
        <v>422</v>
      </c>
      <c r="J451" s="125" t="s">
        <v>439</v>
      </c>
      <c r="K451" s="112">
        <v>40000</v>
      </c>
      <c r="L451" s="212">
        <v>0</v>
      </c>
      <c r="M451" s="112">
        <v>40000</v>
      </c>
      <c r="N451" s="258">
        <f t="shared" si="264"/>
        <v>100</v>
      </c>
      <c r="O451" s="236"/>
      <c r="Q451" s="292"/>
      <c r="R451" s="302"/>
      <c r="S451" s="302"/>
    </row>
    <row r="452" spans="1:19" s="103" customFormat="1" ht="26.25" customHeight="1" x14ac:dyDescent="0.2">
      <c r="A452" s="163">
        <v>1</v>
      </c>
      <c r="B452" s="163"/>
      <c r="C452" s="163"/>
      <c r="D452" s="163">
        <v>4</v>
      </c>
      <c r="E452" s="163" t="s">
        <v>88</v>
      </c>
      <c r="F452" s="163" t="s">
        <v>88</v>
      </c>
      <c r="G452" s="163" t="s">
        <v>88</v>
      </c>
      <c r="H452" s="164" t="s">
        <v>153</v>
      </c>
      <c r="I452" s="164" t="s">
        <v>528</v>
      </c>
      <c r="J452" s="165" t="s">
        <v>533</v>
      </c>
      <c r="K452" s="166">
        <f>SUM(K453)</f>
        <v>518250</v>
      </c>
      <c r="L452" s="166">
        <f t="shared" ref="L452" si="265">SUM(L453)</f>
        <v>-158250</v>
      </c>
      <c r="M452" s="166">
        <f>SUM(M453)</f>
        <v>360000</v>
      </c>
      <c r="N452" s="259">
        <f>AVERAGE(M452/K452)*100</f>
        <v>69.464544138929085</v>
      </c>
      <c r="O452" s="242"/>
      <c r="Q452" s="294"/>
      <c r="R452" s="303"/>
      <c r="S452" s="303"/>
    </row>
    <row r="453" spans="1:19" s="77" customFormat="1" x14ac:dyDescent="0.2">
      <c r="A453" s="110"/>
      <c r="B453" s="110"/>
      <c r="C453" s="110"/>
      <c r="D453" s="110"/>
      <c r="E453" s="110"/>
      <c r="F453" s="110"/>
      <c r="G453" s="110"/>
      <c r="H453" s="111"/>
      <c r="I453" s="120">
        <v>45</v>
      </c>
      <c r="J453" s="125" t="s">
        <v>512</v>
      </c>
      <c r="K453" s="112">
        <f>SUM(K454)</f>
        <v>518250</v>
      </c>
      <c r="L453" s="112">
        <f>SUM(L454)</f>
        <v>-158250</v>
      </c>
      <c r="M453" s="112">
        <f>SUM(M454)</f>
        <v>360000</v>
      </c>
      <c r="N453" s="258">
        <f t="shared" ref="N453:N454" si="266">AVERAGE(M453/K453*100)</f>
        <v>69.464544138929085</v>
      </c>
      <c r="O453" s="236"/>
      <c r="Q453" s="292"/>
      <c r="R453" s="302"/>
      <c r="S453" s="302"/>
    </row>
    <row r="454" spans="1:19" s="77" customFormat="1" x14ac:dyDescent="0.2">
      <c r="A454" s="110">
        <v>1</v>
      </c>
      <c r="B454" s="110"/>
      <c r="C454" s="110"/>
      <c r="D454" s="110">
        <v>4</v>
      </c>
      <c r="E454" s="110"/>
      <c r="F454" s="110"/>
      <c r="G454" s="110"/>
      <c r="H454" s="111"/>
      <c r="I454" s="120">
        <v>451</v>
      </c>
      <c r="J454" s="125" t="s">
        <v>513</v>
      </c>
      <c r="K454" s="112">
        <v>518250</v>
      </c>
      <c r="L454" s="212">
        <v>-158250</v>
      </c>
      <c r="M454" s="112">
        <v>360000</v>
      </c>
      <c r="N454" s="258">
        <f t="shared" si="266"/>
        <v>69.464544138929085</v>
      </c>
      <c r="O454" s="223"/>
      <c r="P454" s="100"/>
      <c r="S454" s="302"/>
    </row>
    <row r="455" spans="1:19" s="77" customFormat="1" x14ac:dyDescent="0.2">
      <c r="A455" s="149">
        <v>1</v>
      </c>
      <c r="B455" s="149"/>
      <c r="C455" s="149"/>
      <c r="D455" s="149"/>
      <c r="E455" s="149" t="s">
        <v>88</v>
      </c>
      <c r="F455" s="149" t="s">
        <v>88</v>
      </c>
      <c r="G455" s="149" t="s">
        <v>88</v>
      </c>
      <c r="H455" s="161" t="s">
        <v>153</v>
      </c>
      <c r="I455" s="161" t="s">
        <v>616</v>
      </c>
      <c r="J455" s="151" t="s">
        <v>617</v>
      </c>
      <c r="K455" s="152">
        <f>SUM(K456)</f>
        <v>50000</v>
      </c>
      <c r="L455" s="152">
        <f t="shared" ref="L455" si="267">SUM(L456)</f>
        <v>0</v>
      </c>
      <c r="M455" s="152">
        <f>SUM(M456)</f>
        <v>50000</v>
      </c>
      <c r="N455" s="257">
        <f>AVERAGE(M455/K455)*100</f>
        <v>100</v>
      </c>
      <c r="O455" s="236"/>
      <c r="S455" s="302"/>
    </row>
    <row r="456" spans="1:19" s="77" customFormat="1" x14ac:dyDescent="0.2">
      <c r="A456" s="110"/>
      <c r="B456" s="110"/>
      <c r="C456" s="110"/>
      <c r="D456" s="110"/>
      <c r="E456" s="110" t="s">
        <v>62</v>
      </c>
      <c r="F456" s="110" t="s">
        <v>62</v>
      </c>
      <c r="G456" s="110" t="s">
        <v>62</v>
      </c>
      <c r="H456" s="111"/>
      <c r="I456" s="120">
        <v>45</v>
      </c>
      <c r="J456" s="125" t="s">
        <v>512</v>
      </c>
      <c r="K456" s="112">
        <f>SUM(K457)</f>
        <v>50000</v>
      </c>
      <c r="L456" s="112">
        <v>0</v>
      </c>
      <c r="M456" s="112">
        <f>SUM(M457)</f>
        <v>50000</v>
      </c>
      <c r="N456" s="258">
        <f t="shared" ref="N456:N457" si="268">AVERAGE(M456/K456*100)</f>
        <v>100</v>
      </c>
      <c r="O456" s="236"/>
      <c r="Q456" s="292"/>
      <c r="R456" s="302"/>
      <c r="S456" s="302"/>
    </row>
    <row r="457" spans="1:19" s="77" customFormat="1" x14ac:dyDescent="0.2">
      <c r="A457" s="110">
        <v>1</v>
      </c>
      <c r="B457" s="110"/>
      <c r="C457" s="110"/>
      <c r="D457" s="110"/>
      <c r="E457" s="110" t="s">
        <v>62</v>
      </c>
      <c r="F457" s="110" t="s">
        <v>62</v>
      </c>
      <c r="G457" s="110" t="s">
        <v>62</v>
      </c>
      <c r="H457" s="111"/>
      <c r="I457" s="120">
        <v>451</v>
      </c>
      <c r="J457" s="125" t="s">
        <v>513</v>
      </c>
      <c r="K457" s="112">
        <v>50000</v>
      </c>
      <c r="L457" s="212">
        <v>0</v>
      </c>
      <c r="M457" s="112">
        <v>50000</v>
      </c>
      <c r="N457" s="258">
        <f t="shared" si="268"/>
        <v>100</v>
      </c>
      <c r="O457" s="235"/>
      <c r="Q457" s="292"/>
      <c r="R457" s="302"/>
      <c r="S457" s="302"/>
    </row>
    <row r="458" spans="1:19" s="77" customFormat="1" x14ac:dyDescent="0.2">
      <c r="A458" s="149">
        <v>1</v>
      </c>
      <c r="B458" s="149"/>
      <c r="C458" s="149"/>
      <c r="D458" s="149"/>
      <c r="E458" s="149" t="s">
        <v>88</v>
      </c>
      <c r="F458" s="149" t="s">
        <v>88</v>
      </c>
      <c r="G458" s="149" t="s">
        <v>88</v>
      </c>
      <c r="H458" s="161" t="s">
        <v>153</v>
      </c>
      <c r="I458" s="161" t="s">
        <v>518</v>
      </c>
      <c r="J458" s="151" t="s">
        <v>340</v>
      </c>
      <c r="K458" s="152">
        <f>SUM(K459)</f>
        <v>30000</v>
      </c>
      <c r="L458" s="152">
        <f t="shared" ref="L458" si="269">SUM(L459)</f>
        <v>15000</v>
      </c>
      <c r="M458" s="152">
        <f>SUM(M459)</f>
        <v>45000</v>
      </c>
      <c r="N458" s="257">
        <f>AVERAGE(M458/K458)*100</f>
        <v>150</v>
      </c>
      <c r="O458" s="236"/>
      <c r="S458" s="302"/>
    </row>
    <row r="459" spans="1:19" s="77" customFormat="1" x14ac:dyDescent="0.2">
      <c r="A459" s="110"/>
      <c r="B459" s="110"/>
      <c r="C459" s="110"/>
      <c r="D459" s="110"/>
      <c r="E459" s="110" t="s">
        <v>62</v>
      </c>
      <c r="F459" s="110" t="s">
        <v>62</v>
      </c>
      <c r="G459" s="110" t="s">
        <v>62</v>
      </c>
      <c r="H459" s="111"/>
      <c r="I459" s="120">
        <v>32</v>
      </c>
      <c r="J459" s="125" t="s">
        <v>39</v>
      </c>
      <c r="K459" s="112">
        <f>SUM(K460)</f>
        <v>30000</v>
      </c>
      <c r="L459" s="112">
        <f>SUM(L460)</f>
        <v>15000</v>
      </c>
      <c r="M459" s="112">
        <f>SUM(M460)</f>
        <v>45000</v>
      </c>
      <c r="N459" s="258">
        <f t="shared" ref="N459:N460" si="270">AVERAGE(M459/K459*100)</f>
        <v>150</v>
      </c>
      <c r="O459" s="236"/>
      <c r="S459" s="302"/>
    </row>
    <row r="460" spans="1:19" s="77" customFormat="1" x14ac:dyDescent="0.2">
      <c r="A460" s="110">
        <v>1</v>
      </c>
      <c r="B460" s="110"/>
      <c r="C460" s="110"/>
      <c r="D460" s="110"/>
      <c r="E460" s="110" t="s">
        <v>62</v>
      </c>
      <c r="F460" s="110" t="s">
        <v>62</v>
      </c>
      <c r="G460" s="110" t="s">
        <v>62</v>
      </c>
      <c r="H460" s="111"/>
      <c r="I460" s="120">
        <v>323</v>
      </c>
      <c r="J460" s="125" t="s">
        <v>42</v>
      </c>
      <c r="K460" s="112">
        <v>30000</v>
      </c>
      <c r="L460" s="212">
        <v>15000</v>
      </c>
      <c r="M460" s="112">
        <v>45000</v>
      </c>
      <c r="N460" s="258">
        <f t="shared" si="270"/>
        <v>150</v>
      </c>
      <c r="O460" s="236"/>
      <c r="S460" s="302"/>
    </row>
    <row r="461" spans="1:19" s="77" customFormat="1" x14ac:dyDescent="0.2">
      <c r="A461" s="149">
        <v>1</v>
      </c>
      <c r="B461" s="149"/>
      <c r="C461" s="149"/>
      <c r="D461" s="149"/>
      <c r="E461" s="149" t="s">
        <v>88</v>
      </c>
      <c r="F461" s="149" t="s">
        <v>88</v>
      </c>
      <c r="G461" s="149" t="s">
        <v>88</v>
      </c>
      <c r="H461" s="161" t="s">
        <v>153</v>
      </c>
      <c r="I461" s="161" t="s">
        <v>610</v>
      </c>
      <c r="J461" s="151" t="s">
        <v>611</v>
      </c>
      <c r="K461" s="152">
        <f>SUM(K462)</f>
        <v>0</v>
      </c>
      <c r="L461" s="152">
        <f t="shared" ref="L461" si="271">SUM(L462)</f>
        <v>140000</v>
      </c>
      <c r="M461" s="152">
        <f>SUM(M462)</f>
        <v>140000</v>
      </c>
      <c r="N461" s="257">
        <v>0</v>
      </c>
      <c r="O461" s="235"/>
      <c r="Q461" s="292"/>
      <c r="R461" s="302"/>
      <c r="S461" s="302"/>
    </row>
    <row r="462" spans="1:19" s="77" customFormat="1" x14ac:dyDescent="0.2">
      <c r="A462" s="110"/>
      <c r="B462" s="110"/>
      <c r="C462" s="110"/>
      <c r="D462" s="110"/>
      <c r="E462" s="110" t="s">
        <v>62</v>
      </c>
      <c r="F462" s="110" t="s">
        <v>62</v>
      </c>
      <c r="G462" s="110" t="s">
        <v>62</v>
      </c>
      <c r="H462" s="111"/>
      <c r="I462" s="120">
        <v>32</v>
      </c>
      <c r="J462" s="125" t="s">
        <v>39</v>
      </c>
      <c r="K462" s="112">
        <f>SUM(K463)</f>
        <v>0</v>
      </c>
      <c r="L462" s="112">
        <f>SUM(L463)</f>
        <v>140000</v>
      </c>
      <c r="M462" s="112">
        <f>SUM(M463)</f>
        <v>140000</v>
      </c>
      <c r="N462" s="258">
        <v>0</v>
      </c>
      <c r="O462" s="235"/>
      <c r="Q462" s="292"/>
      <c r="R462" s="302"/>
      <c r="S462" s="302"/>
    </row>
    <row r="463" spans="1:19" s="77" customFormat="1" x14ac:dyDescent="0.2">
      <c r="A463" s="110">
        <v>1</v>
      </c>
      <c r="B463" s="110"/>
      <c r="C463" s="110"/>
      <c r="D463" s="110"/>
      <c r="E463" s="110" t="s">
        <v>62</v>
      </c>
      <c r="F463" s="110" t="s">
        <v>62</v>
      </c>
      <c r="G463" s="110" t="s">
        <v>62</v>
      </c>
      <c r="H463" s="111"/>
      <c r="I463" s="120">
        <v>323</v>
      </c>
      <c r="J463" s="118" t="s">
        <v>42</v>
      </c>
      <c r="K463" s="112">
        <v>0</v>
      </c>
      <c r="L463" s="212">
        <v>140000</v>
      </c>
      <c r="M463" s="112">
        <v>140000</v>
      </c>
      <c r="N463" s="258">
        <v>0</v>
      </c>
      <c r="O463" s="235"/>
      <c r="Q463" s="292"/>
      <c r="R463" s="302"/>
      <c r="S463" s="302"/>
    </row>
    <row r="464" spans="1:19" s="77" customFormat="1" x14ac:dyDescent="0.2">
      <c r="A464" s="144"/>
      <c r="B464" s="144"/>
      <c r="C464" s="144"/>
      <c r="D464" s="144"/>
      <c r="E464" s="144"/>
      <c r="F464" s="144"/>
      <c r="G464" s="144"/>
      <c r="H464" s="145"/>
      <c r="I464" s="148" t="s">
        <v>341</v>
      </c>
      <c r="J464" s="147"/>
      <c r="K464" s="147">
        <f>SUM(K467+K471+K485+K510)</f>
        <v>2853034</v>
      </c>
      <c r="L464" s="147">
        <f t="shared" ref="L464:M464" si="272">SUM(L467+L471+L485+L510)</f>
        <v>44600</v>
      </c>
      <c r="M464" s="147">
        <f t="shared" si="272"/>
        <v>2897634</v>
      </c>
      <c r="N464" s="255">
        <f t="shared" ref="N464:N466" si="273">AVERAGE(M464/K464)*100</f>
        <v>101.56324810710282</v>
      </c>
      <c r="O464" s="236"/>
      <c r="Q464" s="292"/>
      <c r="R464" s="302"/>
      <c r="S464" s="302"/>
    </row>
    <row r="465" spans="1:19" s="77" customFormat="1" x14ac:dyDescent="0.2">
      <c r="A465" s="144"/>
      <c r="B465" s="144"/>
      <c r="C465" s="144"/>
      <c r="D465" s="144"/>
      <c r="E465" s="144"/>
      <c r="F465" s="144"/>
      <c r="G465" s="144"/>
      <c r="H465" s="176" t="s">
        <v>130</v>
      </c>
      <c r="I465" s="148" t="s">
        <v>427</v>
      </c>
      <c r="J465" s="147"/>
      <c r="K465" s="147">
        <f>SUM(K468+K472+K486+K489+K492+K495+K501+K504+K507+K511)</f>
        <v>2833034</v>
      </c>
      <c r="L465" s="147">
        <f t="shared" ref="L465:M465" si="274">SUM(L468+L472+L486+L489+L492+L495+L501+L504+L507+L511)</f>
        <v>44600</v>
      </c>
      <c r="M465" s="147">
        <f t="shared" si="274"/>
        <v>2877634</v>
      </c>
      <c r="N465" s="255">
        <f t="shared" si="273"/>
        <v>101.57428396552955</v>
      </c>
      <c r="O465" s="236"/>
      <c r="Q465" s="292"/>
      <c r="R465" s="302"/>
      <c r="S465" s="302"/>
    </row>
    <row r="466" spans="1:19" s="77" customFormat="1" x14ac:dyDescent="0.2">
      <c r="A466" s="144"/>
      <c r="B466" s="144"/>
      <c r="C466" s="144"/>
      <c r="D466" s="144"/>
      <c r="E466" s="144"/>
      <c r="F466" s="144"/>
      <c r="G466" s="144"/>
      <c r="H466" s="176" t="s">
        <v>163</v>
      </c>
      <c r="I466" s="148" t="s">
        <v>391</v>
      </c>
      <c r="J466" s="147"/>
      <c r="K466" s="147">
        <f>SUM(K498)</f>
        <v>20000</v>
      </c>
      <c r="L466" s="147">
        <f t="shared" ref="L466:M466" si="275">SUM(L498)</f>
        <v>0</v>
      </c>
      <c r="M466" s="147">
        <f t="shared" si="275"/>
        <v>20000</v>
      </c>
      <c r="N466" s="255">
        <f t="shared" si="273"/>
        <v>100</v>
      </c>
      <c r="O466" s="236"/>
      <c r="Q466" s="292"/>
      <c r="R466" s="302"/>
      <c r="S466" s="302"/>
    </row>
    <row r="467" spans="1:19" s="77" customFormat="1" x14ac:dyDescent="0.2">
      <c r="A467" s="174">
        <v>1</v>
      </c>
      <c r="B467" s="167"/>
      <c r="C467" s="167"/>
      <c r="D467" s="167"/>
      <c r="E467" s="167" t="s">
        <v>88</v>
      </c>
      <c r="F467" s="167" t="s">
        <v>88</v>
      </c>
      <c r="G467" s="167" t="s">
        <v>88</v>
      </c>
      <c r="H467" s="168"/>
      <c r="I467" s="173" t="s">
        <v>342</v>
      </c>
      <c r="J467" s="170" t="s">
        <v>343</v>
      </c>
      <c r="K467" s="171">
        <f t="shared" ref="K467:M468" si="276">SUM(K468)</f>
        <v>500000</v>
      </c>
      <c r="L467" s="171">
        <f t="shared" si="276"/>
        <v>20000</v>
      </c>
      <c r="M467" s="171">
        <f t="shared" si="276"/>
        <v>520000</v>
      </c>
      <c r="N467" s="256">
        <f>AVERAGE(M467/K467)*100</f>
        <v>104</v>
      </c>
      <c r="O467" s="236"/>
      <c r="Q467" s="292"/>
      <c r="R467" s="302"/>
      <c r="S467" s="302"/>
    </row>
    <row r="468" spans="1:19" s="77" customFormat="1" x14ac:dyDescent="0.2">
      <c r="A468" s="149">
        <v>1</v>
      </c>
      <c r="B468" s="149"/>
      <c r="C468" s="149"/>
      <c r="D468" s="149"/>
      <c r="E468" s="149" t="s">
        <v>88</v>
      </c>
      <c r="F468" s="149" t="s">
        <v>88</v>
      </c>
      <c r="G468" s="149" t="s">
        <v>88</v>
      </c>
      <c r="H468" s="150" t="s">
        <v>136</v>
      </c>
      <c r="I468" s="161" t="s">
        <v>344</v>
      </c>
      <c r="J468" s="151" t="s">
        <v>345</v>
      </c>
      <c r="K468" s="152">
        <f t="shared" si="276"/>
        <v>500000</v>
      </c>
      <c r="L468" s="152">
        <f t="shared" si="276"/>
        <v>20000</v>
      </c>
      <c r="M468" s="152">
        <f t="shared" si="276"/>
        <v>520000</v>
      </c>
      <c r="N468" s="257">
        <f>AVERAGE(M468/K468)*100</f>
        <v>104</v>
      </c>
      <c r="O468" s="236"/>
      <c r="Q468" s="292"/>
      <c r="R468" s="302"/>
      <c r="S468" s="302"/>
    </row>
    <row r="469" spans="1:19" s="77" customFormat="1" x14ac:dyDescent="0.2">
      <c r="A469" s="110"/>
      <c r="B469" s="110"/>
      <c r="C469" s="110"/>
      <c r="D469" s="110"/>
      <c r="E469" s="110" t="s">
        <v>62</v>
      </c>
      <c r="F469" s="110" t="s">
        <v>62</v>
      </c>
      <c r="G469" s="110" t="s">
        <v>62</v>
      </c>
      <c r="H469" s="111"/>
      <c r="I469" s="120">
        <v>37</v>
      </c>
      <c r="J469" s="125" t="s">
        <v>49</v>
      </c>
      <c r="K469" s="112">
        <f>SUM(K470)</f>
        <v>500000</v>
      </c>
      <c r="L469" s="112">
        <f>SUM(L470)</f>
        <v>20000</v>
      </c>
      <c r="M469" s="112">
        <f>SUM(M470)</f>
        <v>520000</v>
      </c>
      <c r="N469" s="258">
        <f t="shared" ref="N469:N470" si="277">AVERAGE(M469/K469*100)</f>
        <v>104</v>
      </c>
      <c r="O469" s="236"/>
      <c r="Q469" s="292"/>
      <c r="R469" s="302"/>
      <c r="S469" s="302"/>
    </row>
    <row r="470" spans="1:19" s="77" customFormat="1" x14ac:dyDescent="0.2">
      <c r="A470" s="110">
        <v>1</v>
      </c>
      <c r="B470" s="110"/>
      <c r="C470" s="110"/>
      <c r="D470" s="110"/>
      <c r="E470" s="110" t="s">
        <v>62</v>
      </c>
      <c r="F470" s="110" t="s">
        <v>62</v>
      </c>
      <c r="G470" s="110" t="s">
        <v>62</v>
      </c>
      <c r="H470" s="111"/>
      <c r="I470" s="120">
        <v>372</v>
      </c>
      <c r="J470" s="125" t="s">
        <v>50</v>
      </c>
      <c r="K470" s="112">
        <v>500000</v>
      </c>
      <c r="L470" s="287">
        <v>20000</v>
      </c>
      <c r="M470" s="112">
        <v>520000</v>
      </c>
      <c r="N470" s="258">
        <f t="shared" si="277"/>
        <v>104</v>
      </c>
      <c r="O470" s="236"/>
      <c r="Q470" s="292"/>
      <c r="R470" s="302"/>
      <c r="S470" s="302"/>
    </row>
    <row r="471" spans="1:19" s="77" customFormat="1" x14ac:dyDescent="0.2">
      <c r="A471" s="144"/>
      <c r="B471" s="144"/>
      <c r="C471" s="144"/>
      <c r="D471" s="144"/>
      <c r="E471" s="144" t="s">
        <v>88</v>
      </c>
      <c r="F471" s="144" t="s">
        <v>88</v>
      </c>
      <c r="G471" s="144" t="s">
        <v>88</v>
      </c>
      <c r="H471" s="145" t="s">
        <v>134</v>
      </c>
      <c r="I471" s="148" t="s">
        <v>346</v>
      </c>
      <c r="J471" s="147"/>
      <c r="K471" s="147">
        <f>SUM(K472)</f>
        <v>1832634</v>
      </c>
      <c r="L471" s="147">
        <f t="shared" ref="L471:M471" si="278">SUM(L472)</f>
        <v>24600</v>
      </c>
      <c r="M471" s="147">
        <f t="shared" si="278"/>
        <v>1857234</v>
      </c>
      <c r="N471" s="255">
        <f t="shared" ref="N471" si="279">AVERAGE(M471/K471)*100</f>
        <v>101.34233021978203</v>
      </c>
      <c r="O471" s="236"/>
      <c r="Q471" s="292"/>
      <c r="R471" s="302"/>
      <c r="S471" s="302"/>
    </row>
    <row r="472" spans="1:19" s="77" customFormat="1" x14ac:dyDescent="0.2">
      <c r="A472" s="149">
        <v>1</v>
      </c>
      <c r="B472" s="149">
        <v>2</v>
      </c>
      <c r="C472" s="149" t="s">
        <v>88</v>
      </c>
      <c r="D472" s="149">
        <v>4</v>
      </c>
      <c r="E472" s="149" t="s">
        <v>88</v>
      </c>
      <c r="F472" s="149" t="s">
        <v>88</v>
      </c>
      <c r="G472" s="149" t="s">
        <v>88</v>
      </c>
      <c r="H472" s="150" t="s">
        <v>136</v>
      </c>
      <c r="I472" s="161" t="s">
        <v>347</v>
      </c>
      <c r="J472" s="151" t="s">
        <v>348</v>
      </c>
      <c r="K472" s="152">
        <f>SUM(K473+K477+K483)</f>
        <v>1832634</v>
      </c>
      <c r="L472" s="152">
        <f t="shared" ref="L472:M472" si="280">SUM(L473+L477+L483)</f>
        <v>24600</v>
      </c>
      <c r="M472" s="152">
        <f t="shared" si="280"/>
        <v>1857234</v>
      </c>
      <c r="N472" s="257">
        <f>AVERAGE(M472/K472)*100</f>
        <v>101.34233021978203</v>
      </c>
      <c r="O472" s="236"/>
      <c r="Q472" s="292"/>
      <c r="R472" s="302"/>
      <c r="S472" s="302"/>
    </row>
    <row r="473" spans="1:19" s="119" customFormat="1" x14ac:dyDescent="0.2">
      <c r="A473" s="116"/>
      <c r="B473" s="116"/>
      <c r="C473" s="116"/>
      <c r="D473" s="116"/>
      <c r="E473" s="116"/>
      <c r="F473" s="116"/>
      <c r="G473" s="116"/>
      <c r="H473" s="117"/>
      <c r="I473" s="127" t="s">
        <v>428</v>
      </c>
      <c r="J473" s="118" t="s">
        <v>35</v>
      </c>
      <c r="K473" s="118">
        <f>SUM(K474:K476)</f>
        <v>1441720</v>
      </c>
      <c r="L473" s="118">
        <f>SUM(L474:L476)</f>
        <v>63100</v>
      </c>
      <c r="M473" s="118">
        <f>SUM(M474:M476)</f>
        <v>1504820</v>
      </c>
      <c r="N473" s="258">
        <f t="shared" ref="N473:N484" si="281">AVERAGE(M473/K473*100)</f>
        <v>104.37671669949782</v>
      </c>
      <c r="O473" s="235"/>
      <c r="Q473" s="295"/>
      <c r="R473" s="307"/>
      <c r="S473" s="307"/>
    </row>
    <row r="474" spans="1:19" s="119" customFormat="1" x14ac:dyDescent="0.2">
      <c r="A474" s="116">
        <v>1</v>
      </c>
      <c r="B474" s="116">
        <v>2</v>
      </c>
      <c r="C474" s="116"/>
      <c r="D474" s="116"/>
      <c r="E474" s="116"/>
      <c r="F474" s="116"/>
      <c r="G474" s="116"/>
      <c r="H474" s="117"/>
      <c r="I474" s="127" t="s">
        <v>447</v>
      </c>
      <c r="J474" s="118" t="s">
        <v>36</v>
      </c>
      <c r="K474" s="121">
        <v>1196000</v>
      </c>
      <c r="L474" s="112">
        <v>40000</v>
      </c>
      <c r="M474" s="121">
        <v>1236000</v>
      </c>
      <c r="N474" s="258">
        <f t="shared" si="281"/>
        <v>103.34448160535116</v>
      </c>
      <c r="O474" s="235"/>
      <c r="Q474" s="295"/>
      <c r="R474" s="307"/>
      <c r="S474" s="307"/>
    </row>
    <row r="475" spans="1:19" s="119" customFormat="1" x14ac:dyDescent="0.2">
      <c r="A475" s="116"/>
      <c r="B475" s="116">
        <v>2</v>
      </c>
      <c r="C475" s="116"/>
      <c r="D475" s="116"/>
      <c r="E475" s="116"/>
      <c r="F475" s="116"/>
      <c r="G475" s="116"/>
      <c r="H475" s="117"/>
      <c r="I475" s="127" t="s">
        <v>448</v>
      </c>
      <c r="J475" s="125" t="s">
        <v>37</v>
      </c>
      <c r="K475" s="121">
        <v>47500</v>
      </c>
      <c r="L475" s="112">
        <v>13100</v>
      </c>
      <c r="M475" s="121">
        <v>60600</v>
      </c>
      <c r="N475" s="258">
        <f t="shared" si="281"/>
        <v>127.57894736842105</v>
      </c>
      <c r="O475" s="235"/>
      <c r="Q475" s="295"/>
      <c r="R475" s="307"/>
      <c r="S475" s="307"/>
    </row>
    <row r="476" spans="1:19" s="119" customFormat="1" x14ac:dyDescent="0.2">
      <c r="A476" s="116"/>
      <c r="B476" s="116">
        <v>2</v>
      </c>
      <c r="C476" s="116"/>
      <c r="D476" s="116">
        <v>4</v>
      </c>
      <c r="E476" s="116"/>
      <c r="F476" s="116"/>
      <c r="G476" s="116"/>
      <c r="H476" s="117"/>
      <c r="I476" s="127" t="s">
        <v>449</v>
      </c>
      <c r="J476" s="118" t="s">
        <v>38</v>
      </c>
      <c r="K476" s="121">
        <v>198220</v>
      </c>
      <c r="L476" s="112">
        <v>10000</v>
      </c>
      <c r="M476" s="121">
        <v>208220</v>
      </c>
      <c r="N476" s="258">
        <f t="shared" si="281"/>
        <v>105.04489960649784</v>
      </c>
      <c r="O476" s="235"/>
      <c r="Q476" s="295"/>
      <c r="R476" s="307"/>
      <c r="S476" s="307"/>
    </row>
    <row r="477" spans="1:19" s="119" customFormat="1" x14ac:dyDescent="0.2">
      <c r="A477" s="116"/>
      <c r="B477" s="116"/>
      <c r="C477" s="116"/>
      <c r="D477" s="116"/>
      <c r="E477" s="116"/>
      <c r="F477" s="116"/>
      <c r="G477" s="116"/>
      <c r="H477" s="117"/>
      <c r="I477" s="127" t="s">
        <v>429</v>
      </c>
      <c r="J477" s="118" t="s">
        <v>39</v>
      </c>
      <c r="K477" s="118">
        <f>SUM(K478:K482)</f>
        <v>386914</v>
      </c>
      <c r="L477" s="112">
        <v>-38500</v>
      </c>
      <c r="M477" s="118">
        <f>SUM(M478:M482)</f>
        <v>348414</v>
      </c>
      <c r="N477" s="258">
        <f t="shared" si="281"/>
        <v>90.049468357309379</v>
      </c>
      <c r="O477" s="235"/>
      <c r="Q477" s="295"/>
      <c r="R477" s="307"/>
      <c r="S477" s="307"/>
    </row>
    <row r="478" spans="1:19" s="119" customFormat="1" x14ac:dyDescent="0.2">
      <c r="A478" s="116"/>
      <c r="B478" s="116">
        <v>2</v>
      </c>
      <c r="C478" s="116"/>
      <c r="D478" s="116"/>
      <c r="E478" s="116"/>
      <c r="F478" s="116"/>
      <c r="G478" s="116"/>
      <c r="H478" s="117"/>
      <c r="I478" s="127" t="s">
        <v>450</v>
      </c>
      <c r="J478" s="118" t="s">
        <v>40</v>
      </c>
      <c r="K478" s="121">
        <v>30000</v>
      </c>
      <c r="L478" s="112">
        <v>0</v>
      </c>
      <c r="M478" s="121">
        <v>30000</v>
      </c>
      <c r="N478" s="258">
        <f t="shared" si="281"/>
        <v>100</v>
      </c>
      <c r="O478" s="235"/>
      <c r="Q478" s="295"/>
      <c r="R478" s="307"/>
      <c r="S478" s="307"/>
    </row>
    <row r="479" spans="1:19" s="119" customFormat="1" x14ac:dyDescent="0.2">
      <c r="A479" s="116"/>
      <c r="B479" s="116">
        <v>2</v>
      </c>
      <c r="C479" s="116"/>
      <c r="D479" s="116">
        <v>4</v>
      </c>
      <c r="E479" s="116"/>
      <c r="F479" s="116"/>
      <c r="G479" s="116"/>
      <c r="H479" s="117"/>
      <c r="I479" s="127" t="s">
        <v>451</v>
      </c>
      <c r="J479" s="118" t="s">
        <v>41</v>
      </c>
      <c r="K479" s="121">
        <v>282600</v>
      </c>
      <c r="L479" s="112">
        <v>-66500</v>
      </c>
      <c r="M479" s="121">
        <v>216100</v>
      </c>
      <c r="N479" s="258">
        <f t="shared" si="281"/>
        <v>76.468506723283795</v>
      </c>
      <c r="O479" s="235"/>
      <c r="Q479" s="295"/>
      <c r="R479" s="307"/>
      <c r="S479" s="307"/>
    </row>
    <row r="480" spans="1:19" s="119" customFormat="1" x14ac:dyDescent="0.2">
      <c r="A480" s="116"/>
      <c r="B480" s="116">
        <v>2</v>
      </c>
      <c r="C480" s="116"/>
      <c r="D480" s="116"/>
      <c r="E480" s="116"/>
      <c r="F480" s="116"/>
      <c r="G480" s="116"/>
      <c r="H480" s="117"/>
      <c r="I480" s="127" t="s">
        <v>452</v>
      </c>
      <c r="J480" s="118" t="s">
        <v>42</v>
      </c>
      <c r="K480" s="121">
        <v>60000</v>
      </c>
      <c r="L480" s="112">
        <v>34000</v>
      </c>
      <c r="M480" s="121">
        <v>94000</v>
      </c>
      <c r="N480" s="258">
        <f t="shared" si="281"/>
        <v>156.66666666666666</v>
      </c>
      <c r="O480" s="235"/>
      <c r="Q480" s="295"/>
      <c r="R480" s="307"/>
      <c r="S480" s="307"/>
    </row>
    <row r="481" spans="1:19" s="119" customFormat="1" x14ac:dyDescent="0.2">
      <c r="A481" s="116"/>
      <c r="B481" s="116"/>
      <c r="C481" s="116"/>
      <c r="D481" s="116"/>
      <c r="E481" s="116"/>
      <c r="F481" s="116"/>
      <c r="G481" s="116"/>
      <c r="H481" s="117"/>
      <c r="I481" s="127" t="s">
        <v>517</v>
      </c>
      <c r="J481" s="125" t="s">
        <v>43</v>
      </c>
      <c r="K481" s="121">
        <v>7314</v>
      </c>
      <c r="L481" s="112">
        <v>-6000</v>
      </c>
      <c r="M481" s="121">
        <v>1314</v>
      </c>
      <c r="N481" s="258">
        <f t="shared" si="281"/>
        <v>17.965545529122231</v>
      </c>
      <c r="O481" s="235"/>
      <c r="Q481" s="295"/>
      <c r="R481" s="307"/>
      <c r="S481" s="307"/>
    </row>
    <row r="482" spans="1:19" s="119" customFormat="1" x14ac:dyDescent="0.2">
      <c r="A482" s="116"/>
      <c r="B482" s="116">
        <v>2</v>
      </c>
      <c r="C482" s="116"/>
      <c r="D482" s="116"/>
      <c r="E482" s="116"/>
      <c r="F482" s="116"/>
      <c r="G482" s="116"/>
      <c r="H482" s="117"/>
      <c r="I482" s="127" t="s">
        <v>437</v>
      </c>
      <c r="J482" s="118" t="s">
        <v>44</v>
      </c>
      <c r="K482" s="121">
        <v>7000</v>
      </c>
      <c r="L482" s="112">
        <v>0</v>
      </c>
      <c r="M482" s="121">
        <v>7000</v>
      </c>
      <c r="N482" s="258">
        <f t="shared" si="281"/>
        <v>100</v>
      </c>
      <c r="O482" s="235"/>
      <c r="Q482" s="295"/>
      <c r="R482" s="307"/>
      <c r="S482" s="307"/>
    </row>
    <row r="483" spans="1:19" s="119" customFormat="1" x14ac:dyDescent="0.2">
      <c r="A483" s="116"/>
      <c r="B483" s="116"/>
      <c r="C483" s="116"/>
      <c r="D483" s="116"/>
      <c r="E483" s="116"/>
      <c r="F483" s="116"/>
      <c r="G483" s="116"/>
      <c r="H483" s="117"/>
      <c r="I483" s="127" t="s">
        <v>430</v>
      </c>
      <c r="J483" s="118" t="s">
        <v>45</v>
      </c>
      <c r="K483" s="118">
        <f>SUM(K484)</f>
        <v>4000</v>
      </c>
      <c r="L483" s="112">
        <v>0</v>
      </c>
      <c r="M483" s="118">
        <f>SUM(M484)</f>
        <v>4000</v>
      </c>
      <c r="N483" s="258">
        <f t="shared" si="281"/>
        <v>100</v>
      </c>
      <c r="O483" s="235"/>
      <c r="Q483" s="295"/>
      <c r="R483" s="307"/>
      <c r="S483" s="307"/>
    </row>
    <row r="484" spans="1:19" s="119" customFormat="1" x14ac:dyDescent="0.2">
      <c r="A484" s="116"/>
      <c r="B484" s="116">
        <v>2</v>
      </c>
      <c r="C484" s="116"/>
      <c r="D484" s="116"/>
      <c r="E484" s="116"/>
      <c r="F484" s="116"/>
      <c r="G484" s="116"/>
      <c r="H484" s="117"/>
      <c r="I484" s="127" t="s">
        <v>455</v>
      </c>
      <c r="J484" s="118" t="s">
        <v>46</v>
      </c>
      <c r="K484" s="121">
        <v>4000</v>
      </c>
      <c r="L484" s="112">
        <v>0</v>
      </c>
      <c r="M484" s="121">
        <v>4000</v>
      </c>
      <c r="N484" s="258">
        <f t="shared" si="281"/>
        <v>100</v>
      </c>
      <c r="O484" s="235"/>
      <c r="Q484" s="295"/>
      <c r="R484" s="307"/>
      <c r="S484" s="307"/>
    </row>
    <row r="485" spans="1:19" s="77" customFormat="1" x14ac:dyDescent="0.2">
      <c r="A485" s="174">
        <v>1</v>
      </c>
      <c r="B485" s="167"/>
      <c r="C485" s="167"/>
      <c r="D485" s="167"/>
      <c r="E485" s="167" t="s">
        <v>88</v>
      </c>
      <c r="F485" s="167" t="s">
        <v>88</v>
      </c>
      <c r="G485" s="167" t="s">
        <v>88</v>
      </c>
      <c r="H485" s="168"/>
      <c r="I485" s="173" t="s">
        <v>349</v>
      </c>
      <c r="J485" s="170" t="s">
        <v>350</v>
      </c>
      <c r="K485" s="171">
        <f>SUM(K486+K489+K492+K495+K498+K501+K504+K507)</f>
        <v>320000</v>
      </c>
      <c r="L485" s="171">
        <f>SUM(L486+L489+L492+L495+L498+L501+L504+L507)</f>
        <v>0</v>
      </c>
      <c r="M485" s="171">
        <f>SUM(M486+M489+M492+M495+M498+M501+M504+M507)</f>
        <v>320000</v>
      </c>
      <c r="N485" s="256">
        <f>AVERAGE(M485/K485)*100</f>
        <v>100</v>
      </c>
      <c r="O485" s="235"/>
      <c r="P485" s="119"/>
      <c r="Q485" s="295"/>
      <c r="R485" s="307"/>
      <c r="S485" s="302"/>
    </row>
    <row r="486" spans="1:19" s="77" customFormat="1" x14ac:dyDescent="0.2">
      <c r="A486" s="149">
        <v>1</v>
      </c>
      <c r="B486" s="149"/>
      <c r="C486" s="149"/>
      <c r="D486" s="149"/>
      <c r="E486" s="149" t="s">
        <v>88</v>
      </c>
      <c r="F486" s="149" t="s">
        <v>88</v>
      </c>
      <c r="G486" s="149" t="s">
        <v>88</v>
      </c>
      <c r="H486" s="161" t="s">
        <v>133</v>
      </c>
      <c r="I486" s="161" t="s">
        <v>351</v>
      </c>
      <c r="J486" s="151" t="s">
        <v>352</v>
      </c>
      <c r="K486" s="152">
        <f>SUM(K487)</f>
        <v>85000</v>
      </c>
      <c r="L486" s="152">
        <f t="shared" ref="L486" si="282">SUM(L487)</f>
        <v>0</v>
      </c>
      <c r="M486" s="152">
        <f>SUM(M487)</f>
        <v>85000</v>
      </c>
      <c r="N486" s="257">
        <f>AVERAGE(M486/K486)*100</f>
        <v>100</v>
      </c>
      <c r="O486" s="236"/>
      <c r="Q486" s="292"/>
      <c r="R486" s="302"/>
      <c r="S486" s="302"/>
    </row>
    <row r="487" spans="1:19" s="77" customFormat="1" x14ac:dyDescent="0.2">
      <c r="A487" s="110"/>
      <c r="B487" s="110"/>
      <c r="C487" s="110"/>
      <c r="D487" s="110"/>
      <c r="E487" s="110" t="s">
        <v>62</v>
      </c>
      <c r="F487" s="110" t="s">
        <v>62</v>
      </c>
      <c r="G487" s="110" t="s">
        <v>62</v>
      </c>
      <c r="H487" s="111"/>
      <c r="I487" s="120">
        <v>32</v>
      </c>
      <c r="J487" s="125" t="s">
        <v>39</v>
      </c>
      <c r="K487" s="112">
        <f>SUM(K488)</f>
        <v>85000</v>
      </c>
      <c r="L487" s="112">
        <v>0</v>
      </c>
      <c r="M487" s="112">
        <f>SUM(M488)</f>
        <v>85000</v>
      </c>
      <c r="N487" s="258">
        <f t="shared" ref="N487:N488" si="283">AVERAGE(M487/K487*100)</f>
        <v>100</v>
      </c>
      <c r="O487" s="236"/>
      <c r="Q487" s="292"/>
      <c r="R487" s="302"/>
      <c r="S487" s="302"/>
    </row>
    <row r="488" spans="1:19" s="77" customFormat="1" x14ac:dyDescent="0.2">
      <c r="A488" s="110">
        <v>1</v>
      </c>
      <c r="B488" s="110"/>
      <c r="C488" s="110"/>
      <c r="D488" s="110"/>
      <c r="E488" s="110" t="s">
        <v>62</v>
      </c>
      <c r="F488" s="110" t="s">
        <v>62</v>
      </c>
      <c r="G488" s="110" t="s">
        <v>62</v>
      </c>
      <c r="H488" s="111"/>
      <c r="I488" s="120">
        <v>323</v>
      </c>
      <c r="J488" s="118" t="s">
        <v>42</v>
      </c>
      <c r="K488" s="112">
        <v>85000</v>
      </c>
      <c r="L488" s="112">
        <v>0</v>
      </c>
      <c r="M488" s="112">
        <v>85000</v>
      </c>
      <c r="N488" s="258">
        <f t="shared" si="283"/>
        <v>100</v>
      </c>
      <c r="O488" s="236"/>
      <c r="Q488" s="292"/>
      <c r="R488" s="302"/>
      <c r="S488" s="302"/>
    </row>
    <row r="489" spans="1:19" s="77" customFormat="1" x14ac:dyDescent="0.2">
      <c r="A489" s="149">
        <v>1</v>
      </c>
      <c r="B489" s="149"/>
      <c r="C489" s="149"/>
      <c r="D489" s="149"/>
      <c r="E489" s="149" t="s">
        <v>88</v>
      </c>
      <c r="F489" s="149" t="s">
        <v>88</v>
      </c>
      <c r="G489" s="149" t="s">
        <v>88</v>
      </c>
      <c r="H489" s="161" t="s">
        <v>549</v>
      </c>
      <c r="I489" s="161" t="s">
        <v>353</v>
      </c>
      <c r="J489" s="151" t="s">
        <v>354</v>
      </c>
      <c r="K489" s="152">
        <f>SUM(K490)</f>
        <v>10000</v>
      </c>
      <c r="L489" s="152">
        <f t="shared" ref="L489" si="284">SUM(L490)</f>
        <v>0</v>
      </c>
      <c r="M489" s="152">
        <f>SUM(M490)</f>
        <v>10000</v>
      </c>
      <c r="N489" s="257">
        <f>AVERAGE(M489/K489)*100</f>
        <v>100</v>
      </c>
      <c r="O489" s="236"/>
      <c r="S489" s="302"/>
    </row>
    <row r="490" spans="1:19" s="77" customFormat="1" x14ac:dyDescent="0.2">
      <c r="A490" s="110"/>
      <c r="B490" s="110"/>
      <c r="C490" s="110"/>
      <c r="D490" s="110"/>
      <c r="E490" s="110" t="s">
        <v>62</v>
      </c>
      <c r="F490" s="110" t="s">
        <v>62</v>
      </c>
      <c r="G490" s="110" t="s">
        <v>62</v>
      </c>
      <c r="H490" s="111"/>
      <c r="I490" s="120">
        <v>37</v>
      </c>
      <c r="J490" s="125" t="s">
        <v>49</v>
      </c>
      <c r="K490" s="112">
        <f>SUM(K491)</f>
        <v>10000</v>
      </c>
      <c r="L490" s="112">
        <v>0</v>
      </c>
      <c r="M490" s="112">
        <f>SUM(M491)</f>
        <v>10000</v>
      </c>
      <c r="N490" s="258">
        <f t="shared" ref="N490:N491" si="285">AVERAGE(M490/K490*100)</f>
        <v>100</v>
      </c>
      <c r="O490" s="236"/>
      <c r="S490" s="302"/>
    </row>
    <row r="491" spans="1:19" s="77" customFormat="1" x14ac:dyDescent="0.2">
      <c r="A491" s="110">
        <v>1</v>
      </c>
      <c r="B491" s="110"/>
      <c r="C491" s="110"/>
      <c r="D491" s="110"/>
      <c r="E491" s="110" t="s">
        <v>62</v>
      </c>
      <c r="F491" s="110" t="s">
        <v>62</v>
      </c>
      <c r="G491" s="110" t="s">
        <v>62</v>
      </c>
      <c r="H491" s="111"/>
      <c r="I491" s="120">
        <v>372</v>
      </c>
      <c r="J491" s="125" t="s">
        <v>50</v>
      </c>
      <c r="K491" s="112">
        <v>10000</v>
      </c>
      <c r="L491" s="112">
        <v>0</v>
      </c>
      <c r="M491" s="112">
        <v>10000</v>
      </c>
      <c r="N491" s="258">
        <f t="shared" si="285"/>
        <v>100</v>
      </c>
      <c r="O491" s="236"/>
      <c r="S491" s="302"/>
    </row>
    <row r="492" spans="1:19" s="77" customFormat="1" x14ac:dyDescent="0.2">
      <c r="A492" s="149">
        <v>1</v>
      </c>
      <c r="B492" s="149"/>
      <c r="C492" s="149"/>
      <c r="D492" s="149"/>
      <c r="E492" s="149" t="s">
        <v>88</v>
      </c>
      <c r="F492" s="149" t="s">
        <v>88</v>
      </c>
      <c r="G492" s="149" t="s">
        <v>88</v>
      </c>
      <c r="H492" s="161" t="s">
        <v>549</v>
      </c>
      <c r="I492" s="161" t="s">
        <v>355</v>
      </c>
      <c r="J492" s="151" t="s">
        <v>356</v>
      </c>
      <c r="K492" s="152">
        <f>SUM(K493)</f>
        <v>120000</v>
      </c>
      <c r="L492" s="152">
        <f t="shared" ref="L492" si="286">SUM(L493)</f>
        <v>0</v>
      </c>
      <c r="M492" s="152">
        <f>SUM(M493)</f>
        <v>120000</v>
      </c>
      <c r="N492" s="257">
        <f>AVERAGE(M492/K492)*100</f>
        <v>100</v>
      </c>
      <c r="O492" s="236"/>
      <c r="S492" s="302"/>
    </row>
    <row r="493" spans="1:19" s="77" customFormat="1" x14ac:dyDescent="0.2">
      <c r="A493" s="110"/>
      <c r="B493" s="110"/>
      <c r="C493" s="110"/>
      <c r="D493" s="110"/>
      <c r="E493" s="110" t="s">
        <v>62</v>
      </c>
      <c r="F493" s="110" t="s">
        <v>62</v>
      </c>
      <c r="G493" s="110" t="s">
        <v>62</v>
      </c>
      <c r="H493" s="111"/>
      <c r="I493" s="120">
        <v>36</v>
      </c>
      <c r="J493" s="125" t="s">
        <v>183</v>
      </c>
      <c r="K493" s="112">
        <f>SUM(K494)</f>
        <v>120000</v>
      </c>
      <c r="L493" s="112">
        <v>0</v>
      </c>
      <c r="M493" s="112">
        <f>SUM(M494)</f>
        <v>120000</v>
      </c>
      <c r="N493" s="258">
        <f t="shared" ref="N493:N494" si="287">AVERAGE(M493/K493*100)</f>
        <v>100</v>
      </c>
      <c r="O493" s="236"/>
      <c r="S493" s="302"/>
    </row>
    <row r="494" spans="1:19" s="77" customFormat="1" x14ac:dyDescent="0.2">
      <c r="A494" s="110">
        <v>1</v>
      </c>
      <c r="B494" s="110"/>
      <c r="C494" s="110"/>
      <c r="D494" s="110"/>
      <c r="E494" s="110" t="s">
        <v>62</v>
      </c>
      <c r="F494" s="110" t="s">
        <v>62</v>
      </c>
      <c r="G494" s="110" t="s">
        <v>62</v>
      </c>
      <c r="H494" s="111"/>
      <c r="I494" s="120">
        <v>366</v>
      </c>
      <c r="J494" s="125" t="s">
        <v>171</v>
      </c>
      <c r="K494" s="112">
        <v>120000</v>
      </c>
      <c r="L494" s="112">
        <v>0</v>
      </c>
      <c r="M494" s="112">
        <v>120000</v>
      </c>
      <c r="N494" s="258">
        <f t="shared" si="287"/>
        <v>100</v>
      </c>
      <c r="O494" s="236"/>
      <c r="Q494" s="292"/>
      <c r="R494" s="302"/>
      <c r="S494" s="302"/>
    </row>
    <row r="495" spans="1:19" s="77" customFormat="1" x14ac:dyDescent="0.2">
      <c r="A495" s="149">
        <v>1</v>
      </c>
      <c r="B495" s="149"/>
      <c r="C495" s="149"/>
      <c r="D495" s="149"/>
      <c r="E495" s="149" t="s">
        <v>88</v>
      </c>
      <c r="F495" s="149" t="s">
        <v>88</v>
      </c>
      <c r="G495" s="149" t="s">
        <v>88</v>
      </c>
      <c r="H495" s="161" t="s">
        <v>549</v>
      </c>
      <c r="I495" s="161" t="s">
        <v>357</v>
      </c>
      <c r="J495" s="151" t="s">
        <v>358</v>
      </c>
      <c r="K495" s="152">
        <f>SUM(K496)</f>
        <v>5000</v>
      </c>
      <c r="L495" s="152">
        <f t="shared" ref="L495" si="288">SUM(L496)</f>
        <v>0</v>
      </c>
      <c r="M495" s="152">
        <f>SUM(M496)</f>
        <v>5000</v>
      </c>
      <c r="N495" s="257">
        <f>AVERAGE(M495/K495)*100</f>
        <v>100</v>
      </c>
      <c r="O495" s="236"/>
      <c r="Q495" s="292"/>
      <c r="R495" s="302"/>
      <c r="S495" s="302"/>
    </row>
    <row r="496" spans="1:19" s="77" customFormat="1" x14ac:dyDescent="0.2">
      <c r="A496" s="110"/>
      <c r="B496" s="110"/>
      <c r="C496" s="110"/>
      <c r="D496" s="110"/>
      <c r="E496" s="110" t="s">
        <v>62</v>
      </c>
      <c r="F496" s="110" t="s">
        <v>62</v>
      </c>
      <c r="G496" s="110" t="s">
        <v>62</v>
      </c>
      <c r="H496" s="111"/>
      <c r="I496" s="120">
        <v>36</v>
      </c>
      <c r="J496" s="125" t="s">
        <v>183</v>
      </c>
      <c r="K496" s="112">
        <f>SUM(K497)</f>
        <v>5000</v>
      </c>
      <c r="L496" s="112">
        <v>0</v>
      </c>
      <c r="M496" s="112">
        <f>SUM(M497)</f>
        <v>5000</v>
      </c>
      <c r="N496" s="258">
        <f t="shared" ref="N496:N497" si="289">AVERAGE(M496/K496*100)</f>
        <v>100</v>
      </c>
      <c r="O496" s="236"/>
      <c r="Q496" s="292"/>
      <c r="R496" s="302"/>
      <c r="S496" s="302"/>
    </row>
    <row r="497" spans="1:19" s="77" customFormat="1" x14ac:dyDescent="0.2">
      <c r="A497" s="110">
        <v>1</v>
      </c>
      <c r="B497" s="110"/>
      <c r="C497" s="110"/>
      <c r="D497" s="110"/>
      <c r="E497" s="110" t="s">
        <v>62</v>
      </c>
      <c r="F497" s="110" t="s">
        <v>62</v>
      </c>
      <c r="G497" s="110" t="s">
        <v>62</v>
      </c>
      <c r="H497" s="111"/>
      <c r="I497" s="120">
        <v>366</v>
      </c>
      <c r="J497" s="125" t="s">
        <v>171</v>
      </c>
      <c r="K497" s="112">
        <v>5000</v>
      </c>
      <c r="L497" s="112">
        <v>0</v>
      </c>
      <c r="M497" s="112">
        <v>5000</v>
      </c>
      <c r="N497" s="258">
        <f t="shared" si="289"/>
        <v>100</v>
      </c>
      <c r="O497" s="236"/>
      <c r="Q497" s="292"/>
      <c r="R497" s="302"/>
      <c r="S497" s="302"/>
    </row>
    <row r="498" spans="1:19" s="77" customFormat="1" x14ac:dyDescent="0.2">
      <c r="A498" s="149">
        <v>1</v>
      </c>
      <c r="B498" s="149"/>
      <c r="C498" s="149"/>
      <c r="D498" s="149"/>
      <c r="E498" s="149" t="s">
        <v>88</v>
      </c>
      <c r="F498" s="149" t="s">
        <v>88</v>
      </c>
      <c r="G498" s="149" t="s">
        <v>88</v>
      </c>
      <c r="H498" s="161" t="s">
        <v>163</v>
      </c>
      <c r="I498" s="161" t="s">
        <v>359</v>
      </c>
      <c r="J498" s="151" t="s">
        <v>360</v>
      </c>
      <c r="K498" s="152">
        <f>SUM(K499)</f>
        <v>20000</v>
      </c>
      <c r="L498" s="152">
        <f t="shared" ref="L498" si="290">SUM(L499)</f>
        <v>0</v>
      </c>
      <c r="M498" s="152">
        <f>SUM(M499)</f>
        <v>20000</v>
      </c>
      <c r="N498" s="257">
        <f>AVERAGE(M498/K498)*100</f>
        <v>100</v>
      </c>
      <c r="O498" s="236"/>
      <c r="S498" s="302"/>
    </row>
    <row r="499" spans="1:19" s="77" customFormat="1" x14ac:dyDescent="0.2">
      <c r="A499" s="110"/>
      <c r="B499" s="110"/>
      <c r="C499" s="110"/>
      <c r="D499" s="110"/>
      <c r="E499" s="110" t="s">
        <v>62</v>
      </c>
      <c r="F499" s="110" t="s">
        <v>62</v>
      </c>
      <c r="G499" s="110" t="s">
        <v>62</v>
      </c>
      <c r="H499" s="111"/>
      <c r="I499" s="120">
        <v>32</v>
      </c>
      <c r="J499" s="125" t="s">
        <v>39</v>
      </c>
      <c r="K499" s="112">
        <f>SUM(K500)</f>
        <v>20000</v>
      </c>
      <c r="L499" s="112">
        <v>0</v>
      </c>
      <c r="M499" s="112">
        <f>SUM(M500)</f>
        <v>20000</v>
      </c>
      <c r="N499" s="258">
        <f t="shared" ref="N499:N500" si="291">AVERAGE(M499/K499*100)</f>
        <v>100</v>
      </c>
      <c r="O499" s="236"/>
      <c r="Q499" s="292"/>
      <c r="R499" s="302"/>
      <c r="S499" s="302"/>
    </row>
    <row r="500" spans="1:19" s="77" customFormat="1" x14ac:dyDescent="0.2">
      <c r="A500" s="110">
        <v>1</v>
      </c>
      <c r="B500" s="110"/>
      <c r="C500" s="110"/>
      <c r="D500" s="110"/>
      <c r="E500" s="110" t="s">
        <v>62</v>
      </c>
      <c r="F500" s="110" t="s">
        <v>62</v>
      </c>
      <c r="G500" s="110" t="s">
        <v>62</v>
      </c>
      <c r="H500" s="111"/>
      <c r="I500" s="120">
        <v>329</v>
      </c>
      <c r="J500" s="118" t="s">
        <v>44</v>
      </c>
      <c r="K500" s="112">
        <v>20000</v>
      </c>
      <c r="L500" s="112">
        <v>0</v>
      </c>
      <c r="M500" s="112">
        <v>20000</v>
      </c>
      <c r="N500" s="258">
        <f t="shared" si="291"/>
        <v>100</v>
      </c>
      <c r="O500" s="236"/>
      <c r="Q500" s="292"/>
      <c r="R500" s="302"/>
      <c r="S500" s="302"/>
    </row>
    <row r="501" spans="1:19" s="77" customFormat="1" x14ac:dyDescent="0.2">
      <c r="A501" s="149">
        <v>1</v>
      </c>
      <c r="B501" s="149"/>
      <c r="C501" s="149"/>
      <c r="D501" s="149"/>
      <c r="E501" s="149" t="s">
        <v>88</v>
      </c>
      <c r="F501" s="149" t="s">
        <v>88</v>
      </c>
      <c r="G501" s="149" t="s">
        <v>88</v>
      </c>
      <c r="H501" s="161" t="s">
        <v>549</v>
      </c>
      <c r="I501" s="161" t="s">
        <v>361</v>
      </c>
      <c r="J501" s="151" t="s">
        <v>362</v>
      </c>
      <c r="K501" s="152">
        <f>SUM(K502)</f>
        <v>35000</v>
      </c>
      <c r="L501" s="152">
        <f t="shared" ref="L501" si="292">SUM(L502)</f>
        <v>0</v>
      </c>
      <c r="M501" s="152">
        <f>SUM(M502)</f>
        <v>35000</v>
      </c>
      <c r="N501" s="257">
        <f>AVERAGE(M501/K501)*100</f>
        <v>100</v>
      </c>
      <c r="O501" s="236"/>
      <c r="Q501" s="292"/>
      <c r="R501" s="302"/>
      <c r="S501" s="302"/>
    </row>
    <row r="502" spans="1:19" s="77" customFormat="1" x14ac:dyDescent="0.2">
      <c r="A502" s="110"/>
      <c r="B502" s="110"/>
      <c r="C502" s="110"/>
      <c r="D502" s="110"/>
      <c r="E502" s="110" t="s">
        <v>62</v>
      </c>
      <c r="F502" s="110" t="s">
        <v>62</v>
      </c>
      <c r="G502" s="110" t="s">
        <v>62</v>
      </c>
      <c r="H502" s="111"/>
      <c r="I502" s="120">
        <v>36</v>
      </c>
      <c r="J502" s="125" t="s">
        <v>183</v>
      </c>
      <c r="K502" s="112">
        <f>SUM(K503)</f>
        <v>35000</v>
      </c>
      <c r="L502" s="112">
        <v>0</v>
      </c>
      <c r="M502" s="112">
        <f>SUM(M503)</f>
        <v>35000</v>
      </c>
      <c r="N502" s="258">
        <f t="shared" ref="N502:N503" si="293">AVERAGE(M502/K502*100)</f>
        <v>100</v>
      </c>
      <c r="O502" s="236"/>
      <c r="Q502" s="292"/>
      <c r="R502" s="302"/>
      <c r="S502" s="302"/>
    </row>
    <row r="503" spans="1:19" s="77" customFormat="1" x14ac:dyDescent="0.2">
      <c r="A503" s="110">
        <v>1</v>
      </c>
      <c r="B503" s="110"/>
      <c r="C503" s="110"/>
      <c r="D503" s="110"/>
      <c r="E503" s="110" t="s">
        <v>62</v>
      </c>
      <c r="F503" s="110" t="s">
        <v>62</v>
      </c>
      <c r="G503" s="110" t="s">
        <v>62</v>
      </c>
      <c r="H503" s="111"/>
      <c r="I503" s="120">
        <v>366</v>
      </c>
      <c r="J503" s="125" t="s">
        <v>171</v>
      </c>
      <c r="K503" s="112">
        <v>35000</v>
      </c>
      <c r="L503" s="112">
        <v>0</v>
      </c>
      <c r="M503" s="112">
        <v>35000</v>
      </c>
      <c r="N503" s="258">
        <f t="shared" si="293"/>
        <v>100</v>
      </c>
      <c r="O503" s="236"/>
      <c r="Q503" s="292"/>
      <c r="R503" s="302"/>
      <c r="S503" s="302"/>
    </row>
    <row r="504" spans="1:19" s="77" customFormat="1" x14ac:dyDescent="0.2">
      <c r="A504" s="149">
        <v>1</v>
      </c>
      <c r="B504" s="149"/>
      <c r="C504" s="149"/>
      <c r="D504" s="149"/>
      <c r="E504" s="149" t="s">
        <v>88</v>
      </c>
      <c r="F504" s="149" t="s">
        <v>88</v>
      </c>
      <c r="G504" s="149" t="s">
        <v>88</v>
      </c>
      <c r="H504" s="161" t="s">
        <v>549</v>
      </c>
      <c r="I504" s="161" t="s">
        <v>363</v>
      </c>
      <c r="J504" s="151" t="s">
        <v>364</v>
      </c>
      <c r="K504" s="152">
        <f>SUM(K505)</f>
        <v>30000</v>
      </c>
      <c r="L504" s="152">
        <f t="shared" ref="L504" si="294">SUM(L505)</f>
        <v>0</v>
      </c>
      <c r="M504" s="152">
        <f>SUM(M505)</f>
        <v>30000</v>
      </c>
      <c r="N504" s="257">
        <f>AVERAGE(M504/K504)*100</f>
        <v>100</v>
      </c>
      <c r="O504" s="236"/>
      <c r="Q504" s="292"/>
      <c r="R504" s="302"/>
      <c r="S504" s="302"/>
    </row>
    <row r="505" spans="1:19" s="77" customFormat="1" x14ac:dyDescent="0.2">
      <c r="A505" s="110"/>
      <c r="B505" s="110"/>
      <c r="C505" s="110"/>
      <c r="D505" s="110"/>
      <c r="E505" s="110" t="s">
        <v>62</v>
      </c>
      <c r="F505" s="110" t="s">
        <v>62</v>
      </c>
      <c r="G505" s="110" t="s">
        <v>62</v>
      </c>
      <c r="H505" s="111"/>
      <c r="I505" s="120">
        <v>32</v>
      </c>
      <c r="J505" s="125" t="s">
        <v>39</v>
      </c>
      <c r="K505" s="112">
        <f>SUM(K506)</f>
        <v>30000</v>
      </c>
      <c r="L505" s="112">
        <v>0</v>
      </c>
      <c r="M505" s="112">
        <f>SUM(M506)</f>
        <v>30000</v>
      </c>
      <c r="N505" s="258">
        <f t="shared" ref="N505:N506" si="295">AVERAGE(M505/K505*100)</f>
        <v>100</v>
      </c>
      <c r="O505" s="236"/>
      <c r="Q505" s="292"/>
      <c r="R505" s="302"/>
      <c r="S505" s="302"/>
    </row>
    <row r="506" spans="1:19" s="77" customFormat="1" x14ac:dyDescent="0.2">
      <c r="A506" s="110">
        <v>1</v>
      </c>
      <c r="B506" s="110"/>
      <c r="C506" s="110"/>
      <c r="D506" s="110"/>
      <c r="E506" s="110" t="s">
        <v>62</v>
      </c>
      <c r="F506" s="110" t="s">
        <v>62</v>
      </c>
      <c r="G506" s="110" t="s">
        <v>62</v>
      </c>
      <c r="H506" s="111"/>
      <c r="I506" s="120">
        <v>329</v>
      </c>
      <c r="J506" s="118" t="s">
        <v>44</v>
      </c>
      <c r="K506" s="112">
        <v>30000</v>
      </c>
      <c r="L506" s="112">
        <v>0</v>
      </c>
      <c r="M506" s="112">
        <v>30000</v>
      </c>
      <c r="N506" s="258">
        <f t="shared" si="295"/>
        <v>100</v>
      </c>
      <c r="O506" s="236"/>
      <c r="Q506" s="292"/>
      <c r="R506" s="302"/>
      <c r="S506" s="302"/>
    </row>
    <row r="507" spans="1:19" s="77" customFormat="1" x14ac:dyDescent="0.2">
      <c r="A507" s="149">
        <v>1</v>
      </c>
      <c r="B507" s="149"/>
      <c r="C507" s="149"/>
      <c r="D507" s="149"/>
      <c r="E507" s="149" t="s">
        <v>88</v>
      </c>
      <c r="F507" s="149" t="s">
        <v>88</v>
      </c>
      <c r="G507" s="149" t="s">
        <v>88</v>
      </c>
      <c r="H507" s="161" t="s">
        <v>549</v>
      </c>
      <c r="I507" s="161" t="s">
        <v>365</v>
      </c>
      <c r="J507" s="151" t="s">
        <v>366</v>
      </c>
      <c r="K507" s="152">
        <f>SUM(K508)</f>
        <v>15000</v>
      </c>
      <c r="L507" s="152">
        <f t="shared" ref="L507" si="296">SUM(L508)</f>
        <v>0</v>
      </c>
      <c r="M507" s="152">
        <f>SUM(M508)</f>
        <v>15000</v>
      </c>
      <c r="N507" s="257">
        <f>AVERAGE(M507/K507)*100</f>
        <v>100</v>
      </c>
      <c r="O507" s="236"/>
      <c r="Q507" s="292"/>
      <c r="R507" s="302"/>
      <c r="S507" s="302"/>
    </row>
    <row r="508" spans="1:19" s="77" customFormat="1" x14ac:dyDescent="0.2">
      <c r="A508" s="110"/>
      <c r="B508" s="110"/>
      <c r="C508" s="110"/>
      <c r="D508" s="110"/>
      <c r="E508" s="110" t="s">
        <v>62</v>
      </c>
      <c r="F508" s="110" t="s">
        <v>62</v>
      </c>
      <c r="G508" s="110" t="s">
        <v>62</v>
      </c>
      <c r="H508" s="111"/>
      <c r="I508" s="120">
        <v>37</v>
      </c>
      <c r="J508" s="125" t="s">
        <v>49</v>
      </c>
      <c r="K508" s="112">
        <f>SUM(K509)</f>
        <v>15000</v>
      </c>
      <c r="L508" s="112">
        <v>0</v>
      </c>
      <c r="M508" s="112">
        <f>SUM(M509)</f>
        <v>15000</v>
      </c>
      <c r="N508" s="258">
        <f t="shared" ref="N508:N509" si="297">AVERAGE(M508/K508*100)</f>
        <v>100</v>
      </c>
      <c r="O508" s="236"/>
      <c r="Q508" s="292"/>
      <c r="R508" s="302"/>
      <c r="S508" s="302"/>
    </row>
    <row r="509" spans="1:19" s="77" customFormat="1" x14ac:dyDescent="0.2">
      <c r="A509" s="110">
        <v>1</v>
      </c>
      <c r="B509" s="110"/>
      <c r="C509" s="110"/>
      <c r="D509" s="110"/>
      <c r="E509" s="110" t="s">
        <v>62</v>
      </c>
      <c r="F509" s="110" t="s">
        <v>62</v>
      </c>
      <c r="G509" s="110" t="s">
        <v>62</v>
      </c>
      <c r="H509" s="111"/>
      <c r="I509" s="120">
        <v>372</v>
      </c>
      <c r="J509" s="125" t="s">
        <v>50</v>
      </c>
      <c r="K509" s="112">
        <v>15000</v>
      </c>
      <c r="L509" s="112">
        <v>0</v>
      </c>
      <c r="M509" s="112">
        <v>15000</v>
      </c>
      <c r="N509" s="258">
        <f t="shared" si="297"/>
        <v>100</v>
      </c>
      <c r="O509" s="236"/>
      <c r="Q509" s="292"/>
      <c r="R509" s="302"/>
      <c r="S509" s="302"/>
    </row>
    <row r="510" spans="1:19" s="77" customFormat="1" x14ac:dyDescent="0.2">
      <c r="A510" s="174">
        <v>1</v>
      </c>
      <c r="B510" s="167"/>
      <c r="C510" s="167"/>
      <c r="D510" s="167"/>
      <c r="E510" s="167" t="s">
        <v>88</v>
      </c>
      <c r="F510" s="167" t="s">
        <v>88</v>
      </c>
      <c r="G510" s="167" t="s">
        <v>88</v>
      </c>
      <c r="H510" s="168"/>
      <c r="I510" s="173" t="s">
        <v>367</v>
      </c>
      <c r="J510" s="170" t="s">
        <v>368</v>
      </c>
      <c r="K510" s="171">
        <f t="shared" ref="K510:M511" si="298">SUM(K511)</f>
        <v>200400</v>
      </c>
      <c r="L510" s="171">
        <f t="shared" si="298"/>
        <v>0</v>
      </c>
      <c r="M510" s="171">
        <f t="shared" si="298"/>
        <v>200400</v>
      </c>
      <c r="N510" s="256">
        <f>AVERAGE(M510/K510)*100</f>
        <v>100</v>
      </c>
      <c r="O510" s="236"/>
      <c r="Q510" s="292"/>
      <c r="R510" s="302"/>
      <c r="S510" s="302"/>
    </row>
    <row r="511" spans="1:19" s="77" customFormat="1" x14ac:dyDescent="0.2">
      <c r="A511" s="149">
        <v>1</v>
      </c>
      <c r="B511" s="149"/>
      <c r="C511" s="149"/>
      <c r="D511" s="149"/>
      <c r="E511" s="149" t="s">
        <v>88</v>
      </c>
      <c r="F511" s="149" t="s">
        <v>88</v>
      </c>
      <c r="G511" s="149" t="s">
        <v>88</v>
      </c>
      <c r="H511" s="161" t="s">
        <v>550</v>
      </c>
      <c r="I511" s="161" t="s">
        <v>369</v>
      </c>
      <c r="J511" s="151" t="s">
        <v>370</v>
      </c>
      <c r="K511" s="152">
        <f t="shared" si="298"/>
        <v>200400</v>
      </c>
      <c r="L511" s="152">
        <f t="shared" si="298"/>
        <v>0</v>
      </c>
      <c r="M511" s="152">
        <f t="shared" si="298"/>
        <v>200400</v>
      </c>
      <c r="N511" s="257">
        <f>AVERAGE(M511/K511)*100</f>
        <v>100</v>
      </c>
      <c r="O511" s="236"/>
      <c r="S511" s="302"/>
    </row>
    <row r="512" spans="1:19" s="77" customFormat="1" x14ac:dyDescent="0.2">
      <c r="A512" s="110"/>
      <c r="B512" s="110"/>
      <c r="C512" s="110"/>
      <c r="D512" s="110"/>
      <c r="E512" s="110" t="s">
        <v>62</v>
      </c>
      <c r="F512" s="110" t="s">
        <v>62</v>
      </c>
      <c r="G512" s="110" t="s">
        <v>62</v>
      </c>
      <c r="H512" s="111"/>
      <c r="I512" s="120">
        <v>37</v>
      </c>
      <c r="J512" s="125" t="s">
        <v>49</v>
      </c>
      <c r="K512" s="121">
        <f>SUM(K513)</f>
        <v>200400</v>
      </c>
      <c r="L512" s="121">
        <f>SUM(L513)</f>
        <v>0</v>
      </c>
      <c r="M512" s="121">
        <f>SUM(M513)</f>
        <v>200400</v>
      </c>
      <c r="N512" s="258">
        <f t="shared" ref="N512:N513" si="299">AVERAGE(M512/K512*100)</f>
        <v>100</v>
      </c>
      <c r="O512" s="236"/>
      <c r="Q512" s="292"/>
      <c r="R512" s="302"/>
      <c r="S512" s="302"/>
    </row>
    <row r="513" spans="1:19" s="77" customFormat="1" x14ac:dyDescent="0.2">
      <c r="A513" s="110">
        <v>1</v>
      </c>
      <c r="B513" s="110"/>
      <c r="C513" s="110"/>
      <c r="D513" s="110"/>
      <c r="E513" s="110" t="s">
        <v>62</v>
      </c>
      <c r="F513" s="110" t="s">
        <v>62</v>
      </c>
      <c r="G513" s="110" t="s">
        <v>62</v>
      </c>
      <c r="H513" s="111"/>
      <c r="I513" s="120">
        <v>372</v>
      </c>
      <c r="J513" s="125" t="s">
        <v>50</v>
      </c>
      <c r="K513" s="112">
        <v>200400</v>
      </c>
      <c r="L513" s="112">
        <v>0</v>
      </c>
      <c r="M513" s="112">
        <v>200400</v>
      </c>
      <c r="N513" s="258">
        <f t="shared" si="299"/>
        <v>100</v>
      </c>
      <c r="O513" s="236"/>
      <c r="Q513" s="292"/>
      <c r="R513" s="302"/>
      <c r="S513" s="302"/>
    </row>
    <row r="514" spans="1:19" s="77" customFormat="1" x14ac:dyDescent="0.2">
      <c r="A514" s="144"/>
      <c r="B514" s="144"/>
      <c r="C514" s="144"/>
      <c r="D514" s="144"/>
      <c r="E514" s="144"/>
      <c r="F514" s="144"/>
      <c r="G514" s="144"/>
      <c r="H514" s="145"/>
      <c r="I514" s="148" t="s">
        <v>371</v>
      </c>
      <c r="J514" s="147"/>
      <c r="K514" s="147">
        <f>SUM(K516)</f>
        <v>30000</v>
      </c>
      <c r="L514" s="147">
        <f t="shared" ref="L514:M514" si="300">SUM(L516)</f>
        <v>-10000</v>
      </c>
      <c r="M514" s="147">
        <f t="shared" si="300"/>
        <v>20000</v>
      </c>
      <c r="N514" s="255">
        <f t="shared" ref="N514:N515" si="301">AVERAGE(M514/K514)*100</f>
        <v>66.666666666666657</v>
      </c>
      <c r="O514" s="236"/>
      <c r="Q514" s="292"/>
      <c r="R514" s="302"/>
      <c r="S514" s="302"/>
    </row>
    <row r="515" spans="1:19" s="77" customFormat="1" x14ac:dyDescent="0.2">
      <c r="A515" s="144"/>
      <c r="B515" s="144"/>
      <c r="C515" s="144"/>
      <c r="D515" s="144"/>
      <c r="E515" s="144"/>
      <c r="F515" s="144"/>
      <c r="G515" s="144"/>
      <c r="H515" s="176" t="s">
        <v>140</v>
      </c>
      <c r="I515" s="148" t="s">
        <v>372</v>
      </c>
      <c r="J515" s="147"/>
      <c r="K515" s="147">
        <f>SUM(K517)</f>
        <v>30000</v>
      </c>
      <c r="L515" s="147">
        <f t="shared" ref="L515:M515" si="302">SUM(L517)</f>
        <v>-10000</v>
      </c>
      <c r="M515" s="147">
        <f t="shared" si="302"/>
        <v>20000</v>
      </c>
      <c r="N515" s="255">
        <f t="shared" si="301"/>
        <v>66.666666666666657</v>
      </c>
      <c r="O515" s="236"/>
      <c r="Q515" s="292"/>
      <c r="R515" s="302"/>
      <c r="S515" s="302"/>
    </row>
    <row r="516" spans="1:19" s="77" customFormat="1" x14ac:dyDescent="0.2">
      <c r="A516" s="174">
        <v>1</v>
      </c>
      <c r="B516" s="167"/>
      <c r="C516" s="167"/>
      <c r="D516" s="167"/>
      <c r="E516" s="167" t="s">
        <v>88</v>
      </c>
      <c r="F516" s="167" t="s">
        <v>88</v>
      </c>
      <c r="G516" s="167" t="s">
        <v>88</v>
      </c>
      <c r="H516" s="168"/>
      <c r="I516" s="173" t="s">
        <v>373</v>
      </c>
      <c r="J516" s="170" t="s">
        <v>374</v>
      </c>
      <c r="K516" s="171">
        <f>SUM(K517)</f>
        <v>30000</v>
      </c>
      <c r="L516" s="171">
        <f t="shared" ref="L516:M517" si="303">SUM(L517)</f>
        <v>-10000</v>
      </c>
      <c r="M516" s="171">
        <f t="shared" si="303"/>
        <v>20000</v>
      </c>
      <c r="N516" s="256">
        <f>AVERAGE(M516/K516)*100</f>
        <v>66.666666666666657</v>
      </c>
      <c r="O516" s="236"/>
      <c r="Q516" s="292"/>
      <c r="R516" s="302"/>
      <c r="S516" s="302"/>
    </row>
    <row r="517" spans="1:19" s="77" customFormat="1" x14ac:dyDescent="0.2">
      <c r="A517" s="149">
        <v>1</v>
      </c>
      <c r="B517" s="149"/>
      <c r="C517" s="149"/>
      <c r="D517" s="149"/>
      <c r="E517" s="149" t="s">
        <v>88</v>
      </c>
      <c r="F517" s="149" t="s">
        <v>88</v>
      </c>
      <c r="G517" s="149" t="s">
        <v>88</v>
      </c>
      <c r="H517" s="161" t="s">
        <v>143</v>
      </c>
      <c r="I517" s="161" t="s">
        <v>376</v>
      </c>
      <c r="J517" s="151" t="s">
        <v>377</v>
      </c>
      <c r="K517" s="152">
        <f>SUM(K518)</f>
        <v>30000</v>
      </c>
      <c r="L517" s="152">
        <f t="shared" si="303"/>
        <v>-10000</v>
      </c>
      <c r="M517" s="152">
        <f t="shared" si="303"/>
        <v>20000</v>
      </c>
      <c r="N517" s="257">
        <f>AVERAGE(M517/K517)*100</f>
        <v>66.666666666666657</v>
      </c>
      <c r="O517" s="236"/>
      <c r="S517" s="302"/>
    </row>
    <row r="518" spans="1:19" s="77" customFormat="1" x14ac:dyDescent="0.2">
      <c r="A518" s="110"/>
      <c r="B518" s="110"/>
      <c r="C518" s="110"/>
      <c r="D518" s="110"/>
      <c r="E518" s="110" t="s">
        <v>62</v>
      </c>
      <c r="F518" s="110" t="s">
        <v>62</v>
      </c>
      <c r="G518" s="110" t="s">
        <v>62</v>
      </c>
      <c r="H518" s="111"/>
      <c r="I518" s="120">
        <v>32</v>
      </c>
      <c r="J518" s="125" t="s">
        <v>39</v>
      </c>
      <c r="K518" s="121">
        <f>SUM(K519)</f>
        <v>30000</v>
      </c>
      <c r="L518" s="121">
        <f>SUM(L519)</f>
        <v>-10000</v>
      </c>
      <c r="M518" s="121">
        <f>SUM(M519)</f>
        <v>20000</v>
      </c>
      <c r="N518" s="258">
        <f t="shared" ref="N518:N519" si="304">AVERAGE(M518/K518*100)</f>
        <v>66.666666666666657</v>
      </c>
      <c r="O518" s="236"/>
      <c r="S518" s="302"/>
    </row>
    <row r="519" spans="1:19" s="77" customFormat="1" x14ac:dyDescent="0.2">
      <c r="A519" s="110">
        <v>1</v>
      </c>
      <c r="B519" s="110"/>
      <c r="C519" s="110"/>
      <c r="D519" s="110"/>
      <c r="E519" s="110" t="s">
        <v>62</v>
      </c>
      <c r="F519" s="110" t="s">
        <v>62</v>
      </c>
      <c r="G519" s="110" t="s">
        <v>62</v>
      </c>
      <c r="H519" s="111"/>
      <c r="I519" s="120">
        <v>329</v>
      </c>
      <c r="J519" s="118" t="s">
        <v>44</v>
      </c>
      <c r="K519" s="112">
        <v>30000</v>
      </c>
      <c r="L519" s="112">
        <v>-10000</v>
      </c>
      <c r="M519" s="112">
        <v>20000</v>
      </c>
      <c r="N519" s="258">
        <f t="shared" si="304"/>
        <v>66.666666666666657</v>
      </c>
      <c r="O519" s="236"/>
      <c r="Q519" s="292"/>
      <c r="R519" s="302"/>
      <c r="S519" s="302"/>
    </row>
    <row r="520" spans="1:19" s="77" customFormat="1" x14ac:dyDescent="0.2">
      <c r="A520" s="144"/>
      <c r="B520" s="144"/>
      <c r="C520" s="144"/>
      <c r="D520" s="144"/>
      <c r="E520" s="144"/>
      <c r="F520" s="144"/>
      <c r="G520" s="144"/>
      <c r="H520" s="145"/>
      <c r="I520" s="148" t="s">
        <v>378</v>
      </c>
      <c r="J520" s="147"/>
      <c r="K520" s="147">
        <f>SUM(K523+K531)</f>
        <v>757020</v>
      </c>
      <c r="L520" s="147">
        <f t="shared" ref="L520:M520" si="305">SUM(L523+L531)</f>
        <v>30480</v>
      </c>
      <c r="M520" s="147">
        <f t="shared" si="305"/>
        <v>787500</v>
      </c>
      <c r="N520" s="255">
        <f t="shared" ref="N520:N522" si="306">AVERAGE(M520/K520)*100</f>
        <v>104.02631370373305</v>
      </c>
      <c r="O520" s="235"/>
      <c r="P520" s="119"/>
      <c r="Q520" s="295"/>
      <c r="R520" s="307"/>
      <c r="S520" s="302"/>
    </row>
    <row r="521" spans="1:19" s="77" customFormat="1" x14ac:dyDescent="0.2">
      <c r="A521" s="144"/>
      <c r="B521" s="144"/>
      <c r="C521" s="144"/>
      <c r="D521" s="144"/>
      <c r="E521" s="144"/>
      <c r="F521" s="144"/>
      <c r="G521" s="144"/>
      <c r="H521" s="176" t="s">
        <v>102</v>
      </c>
      <c r="I521" s="148" t="s">
        <v>379</v>
      </c>
      <c r="J521" s="147"/>
      <c r="K521" s="147">
        <f>SUM(K524+K528+K532+K535+K538)</f>
        <v>743020</v>
      </c>
      <c r="L521" s="147">
        <f t="shared" ref="L521:M521" si="307">SUM(L524+L528+L532+L535+L538)</f>
        <v>14480</v>
      </c>
      <c r="M521" s="147">
        <f t="shared" si="307"/>
        <v>757500</v>
      </c>
      <c r="N521" s="255">
        <f t="shared" si="306"/>
        <v>101.94880353153346</v>
      </c>
      <c r="O521" s="235"/>
      <c r="P521" s="119"/>
      <c r="Q521" s="295"/>
      <c r="R521" s="307"/>
      <c r="S521" s="302"/>
    </row>
    <row r="522" spans="1:19" s="77" customFormat="1" x14ac:dyDescent="0.2">
      <c r="A522" s="144"/>
      <c r="B522" s="144"/>
      <c r="C522" s="144"/>
      <c r="D522" s="144"/>
      <c r="E522" s="144"/>
      <c r="F522" s="144"/>
      <c r="G522" s="144"/>
      <c r="H522" s="176" t="s">
        <v>111</v>
      </c>
      <c r="I522" s="148" t="s">
        <v>206</v>
      </c>
      <c r="J522" s="147"/>
      <c r="K522" s="147">
        <f>SUM(K543)</f>
        <v>14000</v>
      </c>
      <c r="L522" s="147">
        <f t="shared" ref="L522:M522" si="308">SUM(L543)</f>
        <v>16000</v>
      </c>
      <c r="M522" s="147">
        <f t="shared" si="308"/>
        <v>30000</v>
      </c>
      <c r="N522" s="255">
        <f t="shared" si="306"/>
        <v>214.28571428571428</v>
      </c>
      <c r="O522" s="236"/>
      <c r="Q522" s="292"/>
      <c r="R522" s="302"/>
      <c r="S522" s="302"/>
    </row>
    <row r="523" spans="1:19" s="77" customFormat="1" x14ac:dyDescent="0.2">
      <c r="A523" s="174">
        <v>1</v>
      </c>
      <c r="B523" s="167"/>
      <c r="C523" s="167"/>
      <c r="D523" s="167"/>
      <c r="E523" s="167" t="s">
        <v>88</v>
      </c>
      <c r="F523" s="167" t="s">
        <v>88</v>
      </c>
      <c r="G523" s="167" t="s">
        <v>88</v>
      </c>
      <c r="H523" s="168"/>
      <c r="I523" s="173" t="s">
        <v>380</v>
      </c>
      <c r="J523" s="170" t="s">
        <v>381</v>
      </c>
      <c r="K523" s="171">
        <f>SUM(K524+K528)</f>
        <v>712500</v>
      </c>
      <c r="L523" s="171">
        <f t="shared" ref="L523:M523" si="309">SUM(L524+L528)</f>
        <v>10000</v>
      </c>
      <c r="M523" s="171">
        <f t="shared" si="309"/>
        <v>722500</v>
      </c>
      <c r="N523" s="256">
        <f>AVERAGE(M523/K523)*100</f>
        <v>101.40350877192984</v>
      </c>
      <c r="O523" s="236"/>
      <c r="Q523" s="292"/>
      <c r="R523" s="302"/>
      <c r="S523" s="302"/>
    </row>
    <row r="524" spans="1:19" s="77" customFormat="1" x14ac:dyDescent="0.2">
      <c r="A524" s="149">
        <v>1</v>
      </c>
      <c r="B524" s="149"/>
      <c r="C524" s="149"/>
      <c r="D524" s="149"/>
      <c r="E524" s="149" t="s">
        <v>88</v>
      </c>
      <c r="F524" s="149" t="s">
        <v>88</v>
      </c>
      <c r="G524" s="149" t="s">
        <v>88</v>
      </c>
      <c r="H524" s="161" t="s">
        <v>436</v>
      </c>
      <c r="I524" s="161" t="s">
        <v>382</v>
      </c>
      <c r="J524" s="151" t="s">
        <v>383</v>
      </c>
      <c r="K524" s="152">
        <f t="shared" ref="K524:M524" si="310">SUM(K525)</f>
        <v>700000</v>
      </c>
      <c r="L524" s="152">
        <f t="shared" si="310"/>
        <v>10000</v>
      </c>
      <c r="M524" s="152">
        <f t="shared" si="310"/>
        <v>710000</v>
      </c>
      <c r="N524" s="257">
        <f>AVERAGE(M524/K524)*100</f>
        <v>101.42857142857142</v>
      </c>
      <c r="O524" s="236"/>
      <c r="S524" s="302"/>
    </row>
    <row r="525" spans="1:19" s="77" customFormat="1" x14ac:dyDescent="0.2">
      <c r="A525" s="110"/>
      <c r="B525" s="110"/>
      <c r="C525" s="110"/>
      <c r="D525" s="110"/>
      <c r="E525" s="110"/>
      <c r="F525" s="110"/>
      <c r="G525" s="110"/>
      <c r="H525" s="111"/>
      <c r="I525" s="120">
        <v>38</v>
      </c>
      <c r="J525" s="118" t="s">
        <v>51</v>
      </c>
      <c r="K525" s="121">
        <f>SUM(K526:K527)</f>
        <v>700000</v>
      </c>
      <c r="L525" s="121">
        <f>SUM(L526:L527)</f>
        <v>10000</v>
      </c>
      <c r="M525" s="121">
        <f>SUM(M526:M527)</f>
        <v>710000</v>
      </c>
      <c r="N525" s="258">
        <f t="shared" ref="N525:N530" si="311">AVERAGE(M525/K525*100)</f>
        <v>101.42857142857142</v>
      </c>
      <c r="O525" s="236"/>
      <c r="Q525" s="292"/>
      <c r="R525" s="302"/>
      <c r="S525" s="302"/>
    </row>
    <row r="526" spans="1:19" s="77" customFormat="1" x14ac:dyDescent="0.2">
      <c r="A526" s="110">
        <v>1</v>
      </c>
      <c r="B526" s="110"/>
      <c r="C526" s="110"/>
      <c r="D526" s="110"/>
      <c r="E526" s="110" t="s">
        <v>62</v>
      </c>
      <c r="F526" s="110" t="s">
        <v>62</v>
      </c>
      <c r="G526" s="110" t="s">
        <v>62</v>
      </c>
      <c r="H526" s="111"/>
      <c r="I526" s="120">
        <v>381</v>
      </c>
      <c r="J526" s="118" t="s">
        <v>52</v>
      </c>
      <c r="K526" s="112">
        <v>400000</v>
      </c>
      <c r="L526" s="112">
        <v>10000</v>
      </c>
      <c r="M526" s="112">
        <v>410000</v>
      </c>
      <c r="N526" s="258">
        <f>AVERAGE(M526/K526*100)</f>
        <v>102.49999999999999</v>
      </c>
      <c r="O526" s="236"/>
      <c r="Q526" s="292"/>
      <c r="R526" s="302"/>
      <c r="S526" s="302"/>
    </row>
    <row r="527" spans="1:19" s="77" customFormat="1" x14ac:dyDescent="0.2">
      <c r="A527" s="110">
        <v>1</v>
      </c>
      <c r="B527" s="110"/>
      <c r="C527" s="110"/>
      <c r="D527" s="110"/>
      <c r="E527" s="110"/>
      <c r="F527" s="110"/>
      <c r="G527" s="110"/>
      <c r="H527" s="111"/>
      <c r="I527" s="120">
        <v>382</v>
      </c>
      <c r="J527" s="129" t="s">
        <v>478</v>
      </c>
      <c r="K527" s="112">
        <v>300000</v>
      </c>
      <c r="L527" s="112">
        <v>0</v>
      </c>
      <c r="M527" s="112">
        <v>300000</v>
      </c>
      <c r="N527" s="258">
        <f t="shared" si="311"/>
        <v>100</v>
      </c>
      <c r="O527" s="236"/>
      <c r="Q527" s="292"/>
      <c r="R527" s="302"/>
      <c r="S527" s="302"/>
    </row>
    <row r="528" spans="1:19" s="77" customFormat="1" x14ac:dyDescent="0.2">
      <c r="A528" s="149">
        <v>1</v>
      </c>
      <c r="B528" s="149"/>
      <c r="C528" s="149"/>
      <c r="D528" s="149"/>
      <c r="E528" s="149" t="s">
        <v>88</v>
      </c>
      <c r="F528" s="149" t="s">
        <v>88</v>
      </c>
      <c r="G528" s="149" t="s">
        <v>88</v>
      </c>
      <c r="H528" s="161" t="s">
        <v>436</v>
      </c>
      <c r="I528" s="161" t="s">
        <v>585</v>
      </c>
      <c r="J528" s="151" t="s">
        <v>584</v>
      </c>
      <c r="K528" s="152">
        <f>SUM(K529)</f>
        <v>12500</v>
      </c>
      <c r="L528" s="152">
        <f t="shared" ref="L528:M529" si="312">SUM(L529)</f>
        <v>0</v>
      </c>
      <c r="M528" s="152">
        <f t="shared" si="312"/>
        <v>12500</v>
      </c>
      <c r="N528" s="257">
        <f>AVERAGE(M528/K528)*100</f>
        <v>100</v>
      </c>
      <c r="O528" s="236"/>
      <c r="Q528" s="292"/>
      <c r="R528" s="302"/>
      <c r="S528" s="302"/>
    </row>
    <row r="529" spans="1:19" s="77" customFormat="1" x14ac:dyDescent="0.2">
      <c r="A529" s="110"/>
      <c r="B529" s="110"/>
      <c r="C529" s="110"/>
      <c r="D529" s="110"/>
      <c r="E529" s="110"/>
      <c r="F529" s="110"/>
      <c r="G529" s="110"/>
      <c r="H529" s="111"/>
      <c r="I529" s="120">
        <v>32</v>
      </c>
      <c r="J529" s="125" t="s">
        <v>39</v>
      </c>
      <c r="K529" s="121">
        <f>SUM(K530)</f>
        <v>12500</v>
      </c>
      <c r="L529" s="121">
        <f t="shared" si="312"/>
        <v>0</v>
      </c>
      <c r="M529" s="121">
        <f t="shared" si="312"/>
        <v>12500</v>
      </c>
      <c r="N529" s="258">
        <f t="shared" si="311"/>
        <v>100</v>
      </c>
      <c r="O529" s="236"/>
      <c r="Q529" s="292"/>
      <c r="R529" s="302"/>
      <c r="S529" s="302"/>
    </row>
    <row r="530" spans="1:19" s="77" customFormat="1" x14ac:dyDescent="0.2">
      <c r="A530" s="110">
        <v>1</v>
      </c>
      <c r="B530" s="110"/>
      <c r="C530" s="110"/>
      <c r="D530" s="110"/>
      <c r="E530" s="110"/>
      <c r="F530" s="110"/>
      <c r="G530" s="110"/>
      <c r="H530" s="111"/>
      <c r="I530" s="120">
        <v>323</v>
      </c>
      <c r="J530" s="118" t="s">
        <v>42</v>
      </c>
      <c r="K530" s="112">
        <v>12500</v>
      </c>
      <c r="L530" s="112">
        <v>0</v>
      </c>
      <c r="M530" s="112">
        <v>12500</v>
      </c>
      <c r="N530" s="258">
        <f t="shared" si="311"/>
        <v>100</v>
      </c>
      <c r="O530" s="236"/>
      <c r="Q530" s="292"/>
      <c r="R530" s="302"/>
      <c r="S530" s="302"/>
    </row>
    <row r="531" spans="1:19" s="77" customFormat="1" x14ac:dyDescent="0.2">
      <c r="A531" s="174">
        <v>1</v>
      </c>
      <c r="B531" s="167"/>
      <c r="C531" s="167"/>
      <c r="D531" s="167"/>
      <c r="E531" s="167" t="s">
        <v>88</v>
      </c>
      <c r="F531" s="167" t="s">
        <v>88</v>
      </c>
      <c r="G531" s="167" t="s">
        <v>88</v>
      </c>
      <c r="H531" s="168"/>
      <c r="I531" s="173" t="s">
        <v>384</v>
      </c>
      <c r="J531" s="170" t="s">
        <v>385</v>
      </c>
      <c r="K531" s="171">
        <f>SUM(K532+K535+K538+K543)</f>
        <v>44520</v>
      </c>
      <c r="L531" s="171">
        <f t="shared" ref="L531:M531" si="313">SUM(L532+L535+L538+L543)</f>
        <v>20480</v>
      </c>
      <c r="M531" s="171">
        <f t="shared" si="313"/>
        <v>65000</v>
      </c>
      <c r="N531" s="256">
        <f>AVERAGE(M531/K531)*100</f>
        <v>146.00179694519318</v>
      </c>
      <c r="O531" s="236"/>
      <c r="Q531" s="292"/>
      <c r="R531" s="302"/>
      <c r="S531" s="302"/>
    </row>
    <row r="532" spans="1:19" s="77" customFormat="1" x14ac:dyDescent="0.2">
      <c r="A532" s="149">
        <v>1</v>
      </c>
      <c r="B532" s="149"/>
      <c r="C532" s="149"/>
      <c r="D532" s="149"/>
      <c r="E532" s="149" t="s">
        <v>88</v>
      </c>
      <c r="F532" s="149" t="s">
        <v>88</v>
      </c>
      <c r="G532" s="149" t="s">
        <v>88</v>
      </c>
      <c r="H532" s="161" t="s">
        <v>436</v>
      </c>
      <c r="I532" s="161" t="s">
        <v>386</v>
      </c>
      <c r="J532" s="151" t="s">
        <v>387</v>
      </c>
      <c r="K532" s="152">
        <f>SUM(K533)</f>
        <v>15000</v>
      </c>
      <c r="L532" s="152">
        <f t="shared" ref="L532" si="314">SUM(L533)</f>
        <v>0</v>
      </c>
      <c r="M532" s="152">
        <f>SUM(M533)</f>
        <v>15000</v>
      </c>
      <c r="N532" s="257">
        <f>AVERAGE(M532/K532)*100</f>
        <v>100</v>
      </c>
      <c r="O532" s="236"/>
      <c r="Q532" s="292"/>
      <c r="R532" s="302"/>
      <c r="S532" s="302"/>
    </row>
    <row r="533" spans="1:19" s="119" customFormat="1" x14ac:dyDescent="0.2">
      <c r="A533" s="116"/>
      <c r="B533" s="116"/>
      <c r="C533" s="116"/>
      <c r="D533" s="116"/>
      <c r="E533" s="116"/>
      <c r="F533" s="116"/>
      <c r="G533" s="116"/>
      <c r="H533" s="127"/>
      <c r="I533" s="120">
        <v>32</v>
      </c>
      <c r="J533" s="125" t="s">
        <v>39</v>
      </c>
      <c r="K533" s="121">
        <f>SUM(K534)</f>
        <v>15000</v>
      </c>
      <c r="L533" s="112">
        <v>0</v>
      </c>
      <c r="M533" s="121">
        <f>SUM(M534)</f>
        <v>15000</v>
      </c>
      <c r="N533" s="258">
        <f t="shared" ref="N533:N534" si="315">AVERAGE(M533/K533*100)</f>
        <v>100</v>
      </c>
      <c r="O533" s="235"/>
      <c r="Q533" s="295"/>
      <c r="R533" s="307"/>
      <c r="S533" s="307"/>
    </row>
    <row r="534" spans="1:19" s="119" customFormat="1" x14ac:dyDescent="0.2">
      <c r="A534" s="116">
        <v>1</v>
      </c>
      <c r="B534" s="116"/>
      <c r="C534" s="116"/>
      <c r="D534" s="116"/>
      <c r="E534" s="116"/>
      <c r="F534" s="116"/>
      <c r="G534" s="116"/>
      <c r="H534" s="127"/>
      <c r="I534" s="120">
        <v>323</v>
      </c>
      <c r="J534" s="118" t="s">
        <v>42</v>
      </c>
      <c r="K534" s="112">
        <v>15000</v>
      </c>
      <c r="L534" s="112">
        <v>0</v>
      </c>
      <c r="M534" s="121">
        <v>15000</v>
      </c>
      <c r="N534" s="258">
        <f t="shared" si="315"/>
        <v>100</v>
      </c>
      <c r="O534" s="235"/>
      <c r="Q534" s="295"/>
      <c r="R534" s="307"/>
      <c r="S534" s="307"/>
    </row>
    <row r="535" spans="1:19" s="77" customFormat="1" ht="12.75" customHeight="1" x14ac:dyDescent="0.2">
      <c r="A535" s="149">
        <v>1</v>
      </c>
      <c r="B535" s="149"/>
      <c r="C535" s="149"/>
      <c r="D535" s="149"/>
      <c r="E535" s="149" t="s">
        <v>88</v>
      </c>
      <c r="F535" s="149" t="s">
        <v>88</v>
      </c>
      <c r="G535" s="149" t="s">
        <v>88</v>
      </c>
      <c r="H535" s="161" t="s">
        <v>436</v>
      </c>
      <c r="I535" s="161" t="s">
        <v>388</v>
      </c>
      <c r="J535" s="151" t="s">
        <v>389</v>
      </c>
      <c r="K535" s="152">
        <f>SUM(K536)</f>
        <v>10000</v>
      </c>
      <c r="L535" s="152">
        <f t="shared" ref="L535" si="316">SUM(L536)</f>
        <v>0</v>
      </c>
      <c r="M535" s="152">
        <f>SUM(M536)</f>
        <v>10000</v>
      </c>
      <c r="N535" s="257">
        <f>AVERAGE(M535/K535)*100</f>
        <v>100</v>
      </c>
      <c r="O535" s="236"/>
      <c r="Q535" s="292"/>
      <c r="R535" s="302"/>
      <c r="S535" s="302"/>
    </row>
    <row r="536" spans="1:19" s="77" customFormat="1" x14ac:dyDescent="0.2">
      <c r="A536" s="110"/>
      <c r="B536" s="110"/>
      <c r="C536" s="110"/>
      <c r="D536" s="110"/>
      <c r="E536" s="110" t="s">
        <v>62</v>
      </c>
      <c r="F536" s="110" t="s">
        <v>62</v>
      </c>
      <c r="G536" s="110" t="s">
        <v>62</v>
      </c>
      <c r="H536" s="111"/>
      <c r="I536" s="120">
        <v>38</v>
      </c>
      <c r="J536" s="118" t="s">
        <v>51</v>
      </c>
      <c r="K536" s="121">
        <f>SUM(K537)</f>
        <v>10000</v>
      </c>
      <c r="L536" s="112">
        <v>0</v>
      </c>
      <c r="M536" s="121">
        <f>SUM(M537)</f>
        <v>10000</v>
      </c>
      <c r="N536" s="258">
        <f t="shared" ref="N536:N537" si="317">AVERAGE(M536/K536*100)</f>
        <v>100</v>
      </c>
      <c r="O536" s="236"/>
      <c r="Q536" s="292"/>
      <c r="R536" s="302"/>
      <c r="S536" s="302"/>
    </row>
    <row r="537" spans="1:19" s="77" customFormat="1" x14ac:dyDescent="0.2">
      <c r="A537" s="110">
        <v>1</v>
      </c>
      <c r="B537" s="110"/>
      <c r="C537" s="110"/>
      <c r="D537" s="110"/>
      <c r="E537" s="110" t="s">
        <v>62</v>
      </c>
      <c r="F537" s="110" t="s">
        <v>62</v>
      </c>
      <c r="G537" s="110" t="s">
        <v>62</v>
      </c>
      <c r="H537" s="111"/>
      <c r="I537" s="120">
        <v>381</v>
      </c>
      <c r="J537" s="118" t="s">
        <v>52</v>
      </c>
      <c r="K537" s="112">
        <v>10000</v>
      </c>
      <c r="L537" s="112">
        <v>0</v>
      </c>
      <c r="M537" s="112">
        <v>10000</v>
      </c>
      <c r="N537" s="258">
        <f t="shared" si="317"/>
        <v>100</v>
      </c>
      <c r="O537" s="236"/>
      <c r="Q537" s="292"/>
      <c r="R537" s="302"/>
      <c r="S537" s="302"/>
    </row>
    <row r="538" spans="1:19" s="77" customFormat="1" ht="12.75" customHeight="1" x14ac:dyDescent="0.2">
      <c r="A538" s="149">
        <v>1</v>
      </c>
      <c r="B538" s="149"/>
      <c r="C538" s="149"/>
      <c r="D538" s="149"/>
      <c r="E538" s="149" t="s">
        <v>88</v>
      </c>
      <c r="F538" s="149" t="s">
        <v>88</v>
      </c>
      <c r="G538" s="149" t="s">
        <v>88</v>
      </c>
      <c r="H538" s="161" t="s">
        <v>436</v>
      </c>
      <c r="I538" s="161" t="s">
        <v>583</v>
      </c>
      <c r="J538" s="151" t="s">
        <v>586</v>
      </c>
      <c r="K538" s="152">
        <f>SUM(K539+K541)</f>
        <v>5520</v>
      </c>
      <c r="L538" s="152">
        <f t="shared" ref="L538:M538" si="318">SUM(L539+L541)</f>
        <v>4480</v>
      </c>
      <c r="M538" s="152">
        <f t="shared" si="318"/>
        <v>10000</v>
      </c>
      <c r="N538" s="257">
        <f>AVERAGE(M538/K538)*100</f>
        <v>181.15942028985506</v>
      </c>
      <c r="O538" s="236"/>
      <c r="Q538" s="292"/>
      <c r="R538" s="302"/>
      <c r="S538" s="302"/>
    </row>
    <row r="539" spans="1:19" s="77" customFormat="1" x14ac:dyDescent="0.2">
      <c r="A539" s="110"/>
      <c r="B539" s="110"/>
      <c r="C539" s="110"/>
      <c r="D539" s="110"/>
      <c r="E539" s="110"/>
      <c r="F539" s="110"/>
      <c r="G539" s="110"/>
      <c r="H539" s="111"/>
      <c r="I539" s="120">
        <v>32</v>
      </c>
      <c r="J539" s="125" t="s">
        <v>39</v>
      </c>
      <c r="K539" s="121">
        <f>SUM(K540)</f>
        <v>5520</v>
      </c>
      <c r="L539" s="121">
        <f t="shared" ref="L539:M539" si="319">SUM(L540)</f>
        <v>-5520</v>
      </c>
      <c r="M539" s="121">
        <f t="shared" si="319"/>
        <v>0</v>
      </c>
      <c r="N539" s="258">
        <v>0</v>
      </c>
      <c r="O539" s="236"/>
      <c r="Q539" s="292"/>
      <c r="R539" s="302"/>
      <c r="S539" s="302"/>
    </row>
    <row r="540" spans="1:19" s="77" customFormat="1" x14ac:dyDescent="0.2">
      <c r="A540" s="110">
        <v>1</v>
      </c>
      <c r="B540" s="110"/>
      <c r="C540" s="110"/>
      <c r="D540" s="110"/>
      <c r="E540" s="110"/>
      <c r="F540" s="110"/>
      <c r="G540" s="110"/>
      <c r="H540" s="111"/>
      <c r="I540" s="120">
        <v>323</v>
      </c>
      <c r="J540" s="118" t="s">
        <v>42</v>
      </c>
      <c r="K540" s="112">
        <v>5520</v>
      </c>
      <c r="L540" s="112">
        <v>-5520</v>
      </c>
      <c r="M540" s="112">
        <v>0</v>
      </c>
      <c r="N540" s="258">
        <v>0</v>
      </c>
      <c r="O540" s="236"/>
      <c r="Q540" s="292"/>
      <c r="R540" s="302"/>
      <c r="S540" s="302"/>
    </row>
    <row r="541" spans="1:19" s="77" customFormat="1" x14ac:dyDescent="0.2">
      <c r="A541" s="110"/>
      <c r="B541" s="110"/>
      <c r="C541" s="110"/>
      <c r="D541" s="110"/>
      <c r="E541" s="110"/>
      <c r="F541" s="110"/>
      <c r="G541" s="110"/>
      <c r="H541" s="111"/>
      <c r="I541" s="120">
        <v>42</v>
      </c>
      <c r="J541" s="125" t="s">
        <v>56</v>
      </c>
      <c r="K541" s="112">
        <f>SUM(K542)</f>
        <v>0</v>
      </c>
      <c r="L541" s="112">
        <f t="shared" ref="L541:M541" si="320">SUM(L542)</f>
        <v>10000</v>
      </c>
      <c r="M541" s="112">
        <f t="shared" si="320"/>
        <v>10000</v>
      </c>
      <c r="N541" s="258">
        <v>0</v>
      </c>
      <c r="O541" s="236"/>
      <c r="Q541" s="292"/>
      <c r="R541" s="302"/>
      <c r="S541" s="302"/>
    </row>
    <row r="542" spans="1:19" s="77" customFormat="1" x14ac:dyDescent="0.2">
      <c r="A542" s="110">
        <v>1</v>
      </c>
      <c r="B542" s="110"/>
      <c r="C542" s="110"/>
      <c r="D542" s="110"/>
      <c r="E542" s="110"/>
      <c r="F542" s="110"/>
      <c r="G542" s="110"/>
      <c r="H542" s="111"/>
      <c r="I542" s="120">
        <v>426</v>
      </c>
      <c r="J542" s="125" t="s">
        <v>440</v>
      </c>
      <c r="K542" s="112">
        <v>0</v>
      </c>
      <c r="L542" s="112">
        <v>10000</v>
      </c>
      <c r="M542" s="112">
        <v>10000</v>
      </c>
      <c r="N542" s="258">
        <v>0</v>
      </c>
      <c r="O542" s="236"/>
      <c r="Q542" s="292"/>
      <c r="R542" s="302"/>
      <c r="S542" s="302"/>
    </row>
    <row r="543" spans="1:19" s="77" customFormat="1" ht="12.75" customHeight="1" x14ac:dyDescent="0.2">
      <c r="A543" s="149"/>
      <c r="B543" s="149"/>
      <c r="C543" s="149"/>
      <c r="D543" s="149">
        <v>4</v>
      </c>
      <c r="E543" s="149" t="s">
        <v>88</v>
      </c>
      <c r="F543" s="149" t="s">
        <v>88</v>
      </c>
      <c r="G543" s="149" t="s">
        <v>88</v>
      </c>
      <c r="H543" s="161" t="s">
        <v>592</v>
      </c>
      <c r="I543" s="161" t="s">
        <v>590</v>
      </c>
      <c r="J543" s="151" t="s">
        <v>591</v>
      </c>
      <c r="K543" s="152">
        <f>SUM(K544)</f>
        <v>14000</v>
      </c>
      <c r="L543" s="152">
        <f t="shared" ref="L543:L544" si="321">SUM(L544)</f>
        <v>16000</v>
      </c>
      <c r="M543" s="152">
        <f t="shared" ref="M543:M544" si="322">SUM(M544)</f>
        <v>30000</v>
      </c>
      <c r="N543" s="257">
        <f>AVERAGE(M543/K543)*100</f>
        <v>214.28571428571428</v>
      </c>
      <c r="O543" s="236"/>
      <c r="S543" s="302"/>
    </row>
    <row r="544" spans="1:19" s="77" customFormat="1" x14ac:dyDescent="0.2">
      <c r="A544" s="110"/>
      <c r="B544" s="110"/>
      <c r="C544" s="110"/>
      <c r="D544" s="110"/>
      <c r="E544" s="110"/>
      <c r="F544" s="110"/>
      <c r="G544" s="110"/>
      <c r="H544" s="111"/>
      <c r="I544" s="120">
        <v>38</v>
      </c>
      <c r="J544" s="118" t="s">
        <v>51</v>
      </c>
      <c r="K544" s="121">
        <f>SUM(K545)</f>
        <v>14000</v>
      </c>
      <c r="L544" s="121">
        <f t="shared" si="321"/>
        <v>16000</v>
      </c>
      <c r="M544" s="121">
        <f t="shared" si="322"/>
        <v>30000</v>
      </c>
      <c r="N544" s="258">
        <f t="shared" ref="N544:N545" si="323">AVERAGE(M544/K544*100)</f>
        <v>214.28571428571428</v>
      </c>
      <c r="O544" s="236"/>
      <c r="Q544" s="292"/>
      <c r="R544" s="302"/>
      <c r="S544" s="302"/>
    </row>
    <row r="545" spans="1:19" s="77" customFormat="1" x14ac:dyDescent="0.2">
      <c r="A545" s="123"/>
      <c r="B545" s="123"/>
      <c r="C545" s="123"/>
      <c r="D545" s="123">
        <v>4</v>
      </c>
      <c r="E545" s="123"/>
      <c r="F545" s="123"/>
      <c r="G545" s="123"/>
      <c r="H545" s="111"/>
      <c r="I545" s="120">
        <v>383</v>
      </c>
      <c r="J545" s="125" t="s">
        <v>593</v>
      </c>
      <c r="K545" s="112">
        <v>14000</v>
      </c>
      <c r="L545" s="112">
        <v>16000</v>
      </c>
      <c r="M545" s="112">
        <v>30000</v>
      </c>
      <c r="N545" s="258">
        <f t="shared" si="323"/>
        <v>214.28571428571428</v>
      </c>
      <c r="O545" s="236"/>
      <c r="Q545" s="292"/>
      <c r="R545" s="302"/>
      <c r="S545" s="302"/>
    </row>
    <row r="546" spans="1:19" s="77" customFormat="1" x14ac:dyDescent="0.2">
      <c r="A546" s="144"/>
      <c r="B546" s="144"/>
      <c r="C546" s="144"/>
      <c r="D546" s="144"/>
      <c r="E546" s="144"/>
      <c r="F546" s="144"/>
      <c r="G546" s="144"/>
      <c r="H546" s="145"/>
      <c r="I546" s="148" t="s">
        <v>390</v>
      </c>
      <c r="J546" s="147"/>
      <c r="K546" s="147">
        <f>SUM(K549+K580+K584+K592+K599)</f>
        <v>1136500</v>
      </c>
      <c r="L546" s="147">
        <f t="shared" ref="L546:M546" si="324">SUM(L549+L580+L584+L592+L599)</f>
        <v>-194500</v>
      </c>
      <c r="M546" s="147">
        <f t="shared" si="324"/>
        <v>942000</v>
      </c>
      <c r="N546" s="255">
        <f t="shared" ref="N546:N548" si="325">AVERAGE(M546/K546)*100</f>
        <v>82.886053673559161</v>
      </c>
      <c r="O546" s="236"/>
      <c r="Q546" s="292"/>
      <c r="R546" s="302"/>
      <c r="S546" s="302"/>
    </row>
    <row r="547" spans="1:19" s="77" customFormat="1" x14ac:dyDescent="0.2">
      <c r="A547" s="144"/>
      <c r="B547" s="144"/>
      <c r="C547" s="144"/>
      <c r="D547" s="144"/>
      <c r="E547" s="144"/>
      <c r="F547" s="144"/>
      <c r="G547" s="144"/>
      <c r="H547" s="176" t="s">
        <v>456</v>
      </c>
      <c r="I547" s="148" t="s">
        <v>391</v>
      </c>
      <c r="J547" s="147"/>
      <c r="K547" s="147">
        <f>SUM(K550+K553+K556+K559+K562+K565+K568+K571+K574+K577+K581+K593+K596+K600+K603)</f>
        <v>921500</v>
      </c>
      <c r="L547" s="147">
        <f>SUM(L550+L553+L556+L559+L562+L565+L568+L571+L574+L577+L581+L593+L596+L600+L603)</f>
        <v>-79500</v>
      </c>
      <c r="M547" s="147">
        <f>SUM(M550+M553+M556+M559+M562+M565+M568+M571+M574+M577+M581+M593+M596+M600+M603)</f>
        <v>842000</v>
      </c>
      <c r="N547" s="255">
        <f t="shared" si="325"/>
        <v>91.372761801410746</v>
      </c>
      <c r="O547" s="236"/>
      <c r="Q547" s="292"/>
      <c r="R547" s="302"/>
      <c r="S547" s="302"/>
    </row>
    <row r="548" spans="1:19" s="77" customFormat="1" ht="15.75" customHeight="1" x14ac:dyDescent="0.2">
      <c r="A548" s="144"/>
      <c r="B548" s="144"/>
      <c r="C548" s="144"/>
      <c r="D548" s="144"/>
      <c r="E548" s="144"/>
      <c r="F548" s="144"/>
      <c r="G548" s="144"/>
      <c r="H548" s="176" t="s">
        <v>106</v>
      </c>
      <c r="I548" s="148" t="s">
        <v>277</v>
      </c>
      <c r="J548" s="147"/>
      <c r="K548" s="147">
        <f>SUM(K585)</f>
        <v>215000</v>
      </c>
      <c r="L548" s="147">
        <f t="shared" ref="L548:M548" si="326">SUM(L585)</f>
        <v>-115000</v>
      </c>
      <c r="M548" s="147">
        <f t="shared" si="326"/>
        <v>100000</v>
      </c>
      <c r="N548" s="255">
        <f t="shared" si="325"/>
        <v>46.511627906976742</v>
      </c>
      <c r="O548" s="236"/>
      <c r="Q548" s="292"/>
      <c r="R548" s="302"/>
      <c r="S548" s="302"/>
    </row>
    <row r="549" spans="1:19" s="77" customFormat="1" x14ac:dyDescent="0.2">
      <c r="A549" s="174">
        <v>1</v>
      </c>
      <c r="B549" s="167"/>
      <c r="C549" s="167"/>
      <c r="D549" s="167"/>
      <c r="E549" s="167" t="s">
        <v>88</v>
      </c>
      <c r="F549" s="167" t="s">
        <v>88</v>
      </c>
      <c r="G549" s="167" t="s">
        <v>88</v>
      </c>
      <c r="H549" s="168"/>
      <c r="I549" s="173" t="s">
        <v>392</v>
      </c>
      <c r="J549" s="170" t="s">
        <v>393</v>
      </c>
      <c r="K549" s="171">
        <f>SUM(K550+K553+K556+K559+K562+K565+K568+K571+K574+K577)</f>
        <v>559000</v>
      </c>
      <c r="L549" s="171">
        <f t="shared" ref="L549:M549" si="327">SUM(L550+L553+L556+L559+L562+L565+L568+L571+L574+L577)</f>
        <v>-51000</v>
      </c>
      <c r="M549" s="171">
        <f t="shared" si="327"/>
        <v>508000</v>
      </c>
      <c r="N549" s="256">
        <f>AVERAGE(M549/K549)*100</f>
        <v>90.876565295169939</v>
      </c>
      <c r="O549" s="236"/>
      <c r="Q549" s="292"/>
      <c r="R549" s="302"/>
      <c r="S549" s="302"/>
    </row>
    <row r="550" spans="1:19" s="77" customFormat="1" x14ac:dyDescent="0.2">
      <c r="A550" s="149">
        <v>1</v>
      </c>
      <c r="B550" s="149"/>
      <c r="C550" s="149"/>
      <c r="D550" s="149"/>
      <c r="E550" s="149" t="s">
        <v>88</v>
      </c>
      <c r="F550" s="149" t="s">
        <v>88</v>
      </c>
      <c r="G550" s="149" t="s">
        <v>88</v>
      </c>
      <c r="H550" s="161" t="s">
        <v>160</v>
      </c>
      <c r="I550" s="161" t="s">
        <v>394</v>
      </c>
      <c r="J550" s="151" t="s">
        <v>395</v>
      </c>
      <c r="K550" s="152">
        <f>SUM(K551)</f>
        <v>70000</v>
      </c>
      <c r="L550" s="152">
        <f t="shared" ref="L550:M550" si="328">SUM(L551)</f>
        <v>0</v>
      </c>
      <c r="M550" s="152">
        <f t="shared" si="328"/>
        <v>70000</v>
      </c>
      <c r="N550" s="257">
        <f>AVERAGE(M550/K550)*100</f>
        <v>100</v>
      </c>
      <c r="O550" s="236"/>
      <c r="S550" s="302"/>
    </row>
    <row r="551" spans="1:19" s="77" customFormat="1" x14ac:dyDescent="0.2">
      <c r="A551" s="110"/>
      <c r="B551" s="110"/>
      <c r="C551" s="110"/>
      <c r="D551" s="110"/>
      <c r="E551" s="110" t="s">
        <v>62</v>
      </c>
      <c r="F551" s="110" t="s">
        <v>62</v>
      </c>
      <c r="G551" s="110" t="s">
        <v>62</v>
      </c>
      <c r="H551" s="111"/>
      <c r="I551" s="120">
        <v>37</v>
      </c>
      <c r="J551" s="125" t="s">
        <v>49</v>
      </c>
      <c r="K551" s="121">
        <f>SUM(K552)</f>
        <v>70000</v>
      </c>
      <c r="L551" s="121">
        <v>0</v>
      </c>
      <c r="M551" s="121">
        <f>SUM(M552)</f>
        <v>70000</v>
      </c>
      <c r="N551" s="258">
        <f t="shared" ref="N551:N579" si="329">AVERAGE(M551/K551*100)</f>
        <v>100</v>
      </c>
      <c r="O551" s="236"/>
      <c r="Q551" s="292"/>
      <c r="R551" s="302"/>
      <c r="S551" s="302"/>
    </row>
    <row r="552" spans="1:19" s="77" customFormat="1" x14ac:dyDescent="0.2">
      <c r="A552" s="110">
        <v>1</v>
      </c>
      <c r="B552" s="110"/>
      <c r="C552" s="110"/>
      <c r="D552" s="110"/>
      <c r="E552" s="110" t="s">
        <v>62</v>
      </c>
      <c r="F552" s="110" t="s">
        <v>62</v>
      </c>
      <c r="G552" s="110" t="s">
        <v>62</v>
      </c>
      <c r="H552" s="111"/>
      <c r="I552" s="120">
        <v>372</v>
      </c>
      <c r="J552" s="125" t="s">
        <v>50</v>
      </c>
      <c r="K552" s="112">
        <v>70000</v>
      </c>
      <c r="L552" s="112">
        <v>0</v>
      </c>
      <c r="M552" s="112">
        <v>70000</v>
      </c>
      <c r="N552" s="258">
        <f t="shared" si="329"/>
        <v>100</v>
      </c>
      <c r="O552" s="236"/>
      <c r="Q552" s="292"/>
      <c r="R552" s="302"/>
      <c r="S552" s="302"/>
    </row>
    <row r="553" spans="1:19" s="77" customFormat="1" x14ac:dyDescent="0.2">
      <c r="A553" s="149">
        <v>1</v>
      </c>
      <c r="B553" s="149"/>
      <c r="C553" s="149"/>
      <c r="D553" s="149"/>
      <c r="E553" s="149" t="s">
        <v>88</v>
      </c>
      <c r="F553" s="149" t="s">
        <v>88</v>
      </c>
      <c r="G553" s="149" t="s">
        <v>88</v>
      </c>
      <c r="H553" s="161" t="s">
        <v>163</v>
      </c>
      <c r="I553" s="161" t="s">
        <v>396</v>
      </c>
      <c r="J553" s="151" t="s">
        <v>397</v>
      </c>
      <c r="K553" s="152">
        <f t="shared" ref="K553:M554" si="330">SUM(K554)</f>
        <v>40000</v>
      </c>
      <c r="L553" s="152">
        <f t="shared" si="330"/>
        <v>-30000</v>
      </c>
      <c r="M553" s="152">
        <f t="shared" si="330"/>
        <v>10000</v>
      </c>
      <c r="N553" s="257">
        <f>AVERAGE(M553/K553)*100</f>
        <v>25</v>
      </c>
      <c r="O553" s="236"/>
      <c r="P553" s="119"/>
      <c r="Q553" s="248"/>
      <c r="R553" s="302"/>
      <c r="S553" s="302"/>
    </row>
    <row r="554" spans="1:19" s="77" customFormat="1" x14ac:dyDescent="0.2">
      <c r="A554" s="110"/>
      <c r="B554" s="110"/>
      <c r="C554" s="110"/>
      <c r="D554" s="110"/>
      <c r="E554" s="110" t="s">
        <v>62</v>
      </c>
      <c r="F554" s="110" t="s">
        <v>62</v>
      </c>
      <c r="G554" s="110" t="s">
        <v>62</v>
      </c>
      <c r="H554" s="111"/>
      <c r="I554" s="120">
        <v>37</v>
      </c>
      <c r="J554" s="125" t="s">
        <v>49</v>
      </c>
      <c r="K554" s="121">
        <f t="shared" si="330"/>
        <v>40000</v>
      </c>
      <c r="L554" s="121">
        <f t="shared" si="330"/>
        <v>-30000</v>
      </c>
      <c r="M554" s="121">
        <f t="shared" si="330"/>
        <v>10000</v>
      </c>
      <c r="N554" s="258">
        <f t="shared" si="329"/>
        <v>25</v>
      </c>
      <c r="O554" s="236"/>
      <c r="P554" s="119"/>
      <c r="Q554" s="292"/>
      <c r="R554" s="302"/>
      <c r="S554" s="302"/>
    </row>
    <row r="555" spans="1:19" s="77" customFormat="1" x14ac:dyDescent="0.2">
      <c r="A555" s="110">
        <v>1</v>
      </c>
      <c r="B555" s="110"/>
      <c r="C555" s="110"/>
      <c r="D555" s="110"/>
      <c r="E555" s="110" t="s">
        <v>62</v>
      </c>
      <c r="F555" s="110" t="s">
        <v>62</v>
      </c>
      <c r="G555" s="110" t="s">
        <v>62</v>
      </c>
      <c r="H555" s="111"/>
      <c r="I555" s="120">
        <v>372</v>
      </c>
      <c r="J555" s="125" t="s">
        <v>50</v>
      </c>
      <c r="K555" s="112">
        <v>40000</v>
      </c>
      <c r="L555" s="112">
        <v>-30000</v>
      </c>
      <c r="M555" s="112">
        <v>10000</v>
      </c>
      <c r="N555" s="258">
        <f t="shared" si="329"/>
        <v>25</v>
      </c>
      <c r="O555" s="236"/>
      <c r="P555" s="119"/>
      <c r="S555" s="302"/>
    </row>
    <row r="556" spans="1:19" s="77" customFormat="1" x14ac:dyDescent="0.2">
      <c r="A556" s="149">
        <v>1</v>
      </c>
      <c r="B556" s="149"/>
      <c r="C556" s="149"/>
      <c r="D556" s="149"/>
      <c r="E556" s="149" t="s">
        <v>88</v>
      </c>
      <c r="F556" s="149" t="s">
        <v>88</v>
      </c>
      <c r="G556" s="149" t="s">
        <v>88</v>
      </c>
      <c r="H556" s="161" t="s">
        <v>158</v>
      </c>
      <c r="I556" s="161" t="s">
        <v>398</v>
      </c>
      <c r="J556" s="151" t="s">
        <v>399</v>
      </c>
      <c r="K556" s="152">
        <f>SUM(K557)</f>
        <v>100000</v>
      </c>
      <c r="L556" s="152">
        <f t="shared" ref="L556" si="331">SUM(L557)</f>
        <v>0</v>
      </c>
      <c r="M556" s="152">
        <f>SUM(M557)</f>
        <v>100000</v>
      </c>
      <c r="N556" s="257">
        <f>AVERAGE(M556/K556)*100</f>
        <v>100</v>
      </c>
      <c r="O556" s="236"/>
      <c r="S556" s="302"/>
    </row>
    <row r="557" spans="1:19" s="77" customFormat="1" x14ac:dyDescent="0.2">
      <c r="A557" s="110"/>
      <c r="B557" s="110"/>
      <c r="C557" s="110"/>
      <c r="D557" s="110"/>
      <c r="E557" s="110" t="s">
        <v>62</v>
      </c>
      <c r="F557" s="110" t="s">
        <v>62</v>
      </c>
      <c r="G557" s="110" t="s">
        <v>62</v>
      </c>
      <c r="H557" s="111"/>
      <c r="I557" s="120">
        <v>37</v>
      </c>
      <c r="J557" s="125" t="s">
        <v>49</v>
      </c>
      <c r="K557" s="121">
        <f>SUM(K558)</f>
        <v>100000</v>
      </c>
      <c r="L557" s="121">
        <v>0</v>
      </c>
      <c r="M557" s="121">
        <f>SUM(M558)</f>
        <v>100000</v>
      </c>
      <c r="N557" s="258">
        <f t="shared" si="329"/>
        <v>100</v>
      </c>
      <c r="O557" s="236"/>
      <c r="S557" s="302"/>
    </row>
    <row r="558" spans="1:19" s="77" customFormat="1" x14ac:dyDescent="0.2">
      <c r="A558" s="110">
        <v>1</v>
      </c>
      <c r="B558" s="110"/>
      <c r="C558" s="110"/>
      <c r="D558" s="110"/>
      <c r="E558" s="110" t="s">
        <v>62</v>
      </c>
      <c r="F558" s="110" t="s">
        <v>62</v>
      </c>
      <c r="G558" s="110" t="s">
        <v>62</v>
      </c>
      <c r="H558" s="111"/>
      <c r="I558" s="120">
        <v>372</v>
      </c>
      <c r="J558" s="125" t="s">
        <v>50</v>
      </c>
      <c r="K558" s="112">
        <v>100000</v>
      </c>
      <c r="L558" s="112">
        <v>0</v>
      </c>
      <c r="M558" s="112">
        <v>100000</v>
      </c>
      <c r="N558" s="258">
        <f t="shared" si="329"/>
        <v>100</v>
      </c>
      <c r="O558" s="234"/>
      <c r="P558" s="236"/>
      <c r="S558" s="302"/>
    </row>
    <row r="559" spans="1:19" s="77" customFormat="1" x14ac:dyDescent="0.2">
      <c r="A559" s="149">
        <v>1</v>
      </c>
      <c r="B559" s="149"/>
      <c r="C559" s="149"/>
      <c r="D559" s="149"/>
      <c r="E559" s="149" t="s">
        <v>88</v>
      </c>
      <c r="F559" s="149" t="s">
        <v>88</v>
      </c>
      <c r="G559" s="149" t="s">
        <v>88</v>
      </c>
      <c r="H559" s="161" t="s">
        <v>551</v>
      </c>
      <c r="I559" s="161" t="s">
        <v>400</v>
      </c>
      <c r="J559" s="151" t="s">
        <v>401</v>
      </c>
      <c r="K559" s="152">
        <f>SUM(K560)</f>
        <v>20000</v>
      </c>
      <c r="L559" s="152">
        <f t="shared" ref="L559" si="332">SUM(L560)</f>
        <v>0</v>
      </c>
      <c r="M559" s="152">
        <f>SUM(M560)</f>
        <v>20000</v>
      </c>
      <c r="N559" s="257">
        <f>AVERAGE(M559/K559)*100</f>
        <v>100</v>
      </c>
      <c r="O559" s="236"/>
      <c r="S559" s="302"/>
    </row>
    <row r="560" spans="1:19" s="77" customFormat="1" x14ac:dyDescent="0.2">
      <c r="A560" s="110"/>
      <c r="B560" s="110"/>
      <c r="C560" s="110"/>
      <c r="D560" s="110"/>
      <c r="E560" s="110" t="s">
        <v>62</v>
      </c>
      <c r="F560" s="110" t="s">
        <v>62</v>
      </c>
      <c r="G560" s="110" t="s">
        <v>62</v>
      </c>
      <c r="H560" s="111"/>
      <c r="I560" s="120">
        <v>37</v>
      </c>
      <c r="J560" s="125" t="s">
        <v>49</v>
      </c>
      <c r="K560" s="121">
        <f>SUM(K561)</f>
        <v>20000</v>
      </c>
      <c r="L560" s="121">
        <v>0</v>
      </c>
      <c r="M560" s="121">
        <f>SUM(M561)</f>
        <v>20000</v>
      </c>
      <c r="N560" s="258">
        <f t="shared" si="329"/>
        <v>100</v>
      </c>
      <c r="O560" s="236"/>
      <c r="S560" s="302"/>
    </row>
    <row r="561" spans="1:19" s="77" customFormat="1" x14ac:dyDescent="0.2">
      <c r="A561" s="110">
        <v>1</v>
      </c>
      <c r="B561" s="110"/>
      <c r="C561" s="110"/>
      <c r="D561" s="110"/>
      <c r="E561" s="110" t="s">
        <v>62</v>
      </c>
      <c r="F561" s="110" t="s">
        <v>62</v>
      </c>
      <c r="G561" s="110" t="s">
        <v>62</v>
      </c>
      <c r="H561" s="111"/>
      <c r="I561" s="120">
        <v>372</v>
      </c>
      <c r="J561" s="125" t="s">
        <v>50</v>
      </c>
      <c r="K561" s="112">
        <v>20000</v>
      </c>
      <c r="L561" s="112">
        <v>0</v>
      </c>
      <c r="M561" s="112">
        <v>20000</v>
      </c>
      <c r="N561" s="258">
        <f t="shared" si="329"/>
        <v>100</v>
      </c>
      <c r="O561" s="236"/>
      <c r="S561" s="302"/>
    </row>
    <row r="562" spans="1:19" s="77" customFormat="1" x14ac:dyDescent="0.2">
      <c r="A562" s="149">
        <v>1</v>
      </c>
      <c r="B562" s="149"/>
      <c r="C562" s="149"/>
      <c r="D562" s="149"/>
      <c r="E562" s="149" t="s">
        <v>88</v>
      </c>
      <c r="F562" s="149" t="s">
        <v>88</v>
      </c>
      <c r="G562" s="149" t="s">
        <v>88</v>
      </c>
      <c r="H562" s="161" t="s">
        <v>160</v>
      </c>
      <c r="I562" s="161" t="s">
        <v>402</v>
      </c>
      <c r="J562" s="151" t="s">
        <v>403</v>
      </c>
      <c r="K562" s="152">
        <f t="shared" ref="K562:M563" si="333">SUM(K563)</f>
        <v>54000</v>
      </c>
      <c r="L562" s="152">
        <f t="shared" si="333"/>
        <v>-11000</v>
      </c>
      <c r="M562" s="152">
        <f t="shared" si="333"/>
        <v>43000</v>
      </c>
      <c r="N562" s="257">
        <f>AVERAGE(M562/K562)*100</f>
        <v>79.629629629629633</v>
      </c>
      <c r="O562" s="236"/>
      <c r="S562" s="302"/>
    </row>
    <row r="563" spans="1:19" s="77" customFormat="1" x14ac:dyDescent="0.2">
      <c r="A563" s="110"/>
      <c r="B563" s="110"/>
      <c r="C563" s="110"/>
      <c r="D563" s="110"/>
      <c r="E563" s="110" t="s">
        <v>62</v>
      </c>
      <c r="F563" s="110" t="s">
        <v>62</v>
      </c>
      <c r="G563" s="110" t="s">
        <v>62</v>
      </c>
      <c r="H563" s="111"/>
      <c r="I563" s="120">
        <v>37</v>
      </c>
      <c r="J563" s="125" t="s">
        <v>49</v>
      </c>
      <c r="K563" s="121">
        <f t="shared" si="333"/>
        <v>54000</v>
      </c>
      <c r="L563" s="121">
        <f t="shared" si="333"/>
        <v>-11000</v>
      </c>
      <c r="M563" s="121">
        <f t="shared" si="333"/>
        <v>43000</v>
      </c>
      <c r="N563" s="258">
        <f t="shared" si="329"/>
        <v>79.629629629629633</v>
      </c>
      <c r="O563" s="236"/>
      <c r="S563" s="302"/>
    </row>
    <row r="564" spans="1:19" s="77" customFormat="1" x14ac:dyDescent="0.2">
      <c r="A564" s="110">
        <v>1</v>
      </c>
      <c r="B564" s="110"/>
      <c r="C564" s="110"/>
      <c r="D564" s="110"/>
      <c r="E564" s="110" t="s">
        <v>62</v>
      </c>
      <c r="F564" s="110" t="s">
        <v>62</v>
      </c>
      <c r="G564" s="110" t="s">
        <v>62</v>
      </c>
      <c r="H564" s="111"/>
      <c r="I564" s="120">
        <v>372</v>
      </c>
      <c r="J564" s="125" t="s">
        <v>50</v>
      </c>
      <c r="K564" s="112">
        <v>54000</v>
      </c>
      <c r="L564" s="112">
        <v>-11000</v>
      </c>
      <c r="M564" s="112">
        <v>43000</v>
      </c>
      <c r="N564" s="258">
        <f t="shared" si="329"/>
        <v>79.629629629629633</v>
      </c>
      <c r="O564" s="236"/>
      <c r="Q564" s="292"/>
      <c r="R564" s="302"/>
      <c r="S564" s="302"/>
    </row>
    <row r="565" spans="1:19" s="77" customFormat="1" x14ac:dyDescent="0.2">
      <c r="A565" s="149">
        <v>1</v>
      </c>
      <c r="B565" s="149"/>
      <c r="C565" s="149"/>
      <c r="D565" s="149"/>
      <c r="E565" s="149" t="s">
        <v>88</v>
      </c>
      <c r="F565" s="149" t="s">
        <v>88</v>
      </c>
      <c r="G565" s="149" t="s">
        <v>88</v>
      </c>
      <c r="H565" s="161" t="s">
        <v>551</v>
      </c>
      <c r="I565" s="161" t="s">
        <v>404</v>
      </c>
      <c r="J565" s="151" t="s">
        <v>405</v>
      </c>
      <c r="K565" s="152">
        <f t="shared" ref="K565:M566" si="334">SUM(K566)</f>
        <v>140000</v>
      </c>
      <c r="L565" s="152">
        <f t="shared" si="334"/>
        <v>-40000</v>
      </c>
      <c r="M565" s="152">
        <f t="shared" si="334"/>
        <v>100000</v>
      </c>
      <c r="N565" s="257">
        <f>AVERAGE(M565/K565)*100</f>
        <v>71.428571428571431</v>
      </c>
      <c r="O565" s="236"/>
      <c r="Q565" s="292"/>
      <c r="R565" s="302"/>
      <c r="S565" s="302"/>
    </row>
    <row r="566" spans="1:19" s="77" customFormat="1" x14ac:dyDescent="0.2">
      <c r="A566" s="110"/>
      <c r="B566" s="110"/>
      <c r="C566" s="110"/>
      <c r="D566" s="110"/>
      <c r="E566" s="110" t="s">
        <v>62</v>
      </c>
      <c r="F566" s="110" t="s">
        <v>62</v>
      </c>
      <c r="G566" s="110" t="s">
        <v>62</v>
      </c>
      <c r="H566" s="111"/>
      <c r="I566" s="120">
        <v>37</v>
      </c>
      <c r="J566" s="125" t="s">
        <v>49</v>
      </c>
      <c r="K566" s="121">
        <f t="shared" si="334"/>
        <v>140000</v>
      </c>
      <c r="L566" s="121">
        <f t="shared" si="334"/>
        <v>-40000</v>
      </c>
      <c r="M566" s="121">
        <f t="shared" si="334"/>
        <v>100000</v>
      </c>
      <c r="N566" s="258">
        <f t="shared" si="329"/>
        <v>71.428571428571431</v>
      </c>
      <c r="O566" s="236"/>
      <c r="Q566" s="292"/>
      <c r="R566" s="302"/>
      <c r="S566" s="302"/>
    </row>
    <row r="567" spans="1:19" s="77" customFormat="1" x14ac:dyDescent="0.2">
      <c r="A567" s="110">
        <v>1</v>
      </c>
      <c r="B567" s="110"/>
      <c r="C567" s="110"/>
      <c r="D567" s="110"/>
      <c r="E567" s="110" t="s">
        <v>62</v>
      </c>
      <c r="F567" s="110" t="s">
        <v>62</v>
      </c>
      <c r="G567" s="110" t="s">
        <v>62</v>
      </c>
      <c r="H567" s="111"/>
      <c r="I567" s="120">
        <v>372</v>
      </c>
      <c r="J567" s="125" t="s">
        <v>50</v>
      </c>
      <c r="K567" s="112">
        <v>140000</v>
      </c>
      <c r="L567" s="112">
        <v>-40000</v>
      </c>
      <c r="M567" s="112">
        <v>100000</v>
      </c>
      <c r="N567" s="258">
        <f t="shared" si="329"/>
        <v>71.428571428571431</v>
      </c>
      <c r="O567" s="236"/>
      <c r="Q567" s="292"/>
      <c r="R567" s="302"/>
      <c r="S567" s="302"/>
    </row>
    <row r="568" spans="1:19" s="77" customFormat="1" x14ac:dyDescent="0.2">
      <c r="A568" s="149">
        <v>1</v>
      </c>
      <c r="B568" s="149"/>
      <c r="C568" s="149"/>
      <c r="D568" s="149"/>
      <c r="E568" s="149" t="s">
        <v>88</v>
      </c>
      <c r="F568" s="149" t="s">
        <v>88</v>
      </c>
      <c r="G568" s="149" t="s">
        <v>88</v>
      </c>
      <c r="H568" s="161" t="s">
        <v>165</v>
      </c>
      <c r="I568" s="161" t="s">
        <v>406</v>
      </c>
      <c r="J568" s="151" t="s">
        <v>407</v>
      </c>
      <c r="K568" s="152">
        <f>SUM(K569)</f>
        <v>70000</v>
      </c>
      <c r="L568" s="152">
        <f t="shared" ref="L568" si="335">SUM(L569)</f>
        <v>0</v>
      </c>
      <c r="M568" s="152">
        <f>SUM(M569)</f>
        <v>70000</v>
      </c>
      <c r="N568" s="257">
        <f>AVERAGE(M568/K568)*100</f>
        <v>100</v>
      </c>
      <c r="O568" s="236"/>
      <c r="S568" s="302"/>
    </row>
    <row r="569" spans="1:19" s="77" customFormat="1" x14ac:dyDescent="0.2">
      <c r="A569" s="110"/>
      <c r="B569" s="110"/>
      <c r="C569" s="110"/>
      <c r="D569" s="110"/>
      <c r="E569" s="110" t="s">
        <v>62</v>
      </c>
      <c r="F569" s="110" t="s">
        <v>62</v>
      </c>
      <c r="G569" s="110" t="s">
        <v>62</v>
      </c>
      <c r="H569" s="111"/>
      <c r="I569" s="120">
        <v>37</v>
      </c>
      <c r="J569" s="125" t="s">
        <v>49</v>
      </c>
      <c r="K569" s="121">
        <f>SUM(K570)</f>
        <v>70000</v>
      </c>
      <c r="L569" s="121">
        <v>0</v>
      </c>
      <c r="M569" s="121">
        <f>SUM(M570)</f>
        <v>70000</v>
      </c>
      <c r="N569" s="258">
        <f t="shared" si="329"/>
        <v>100</v>
      </c>
      <c r="O569" s="236"/>
      <c r="Q569" s="292"/>
      <c r="R569" s="302"/>
      <c r="S569" s="302"/>
    </row>
    <row r="570" spans="1:19" s="77" customFormat="1" x14ac:dyDescent="0.2">
      <c r="A570" s="110">
        <v>1</v>
      </c>
      <c r="B570" s="110"/>
      <c r="C570" s="110"/>
      <c r="D570" s="110"/>
      <c r="E570" s="110" t="s">
        <v>62</v>
      </c>
      <c r="F570" s="110" t="s">
        <v>62</v>
      </c>
      <c r="G570" s="110" t="s">
        <v>62</v>
      </c>
      <c r="H570" s="111"/>
      <c r="I570" s="120">
        <v>372</v>
      </c>
      <c r="J570" s="125" t="s">
        <v>50</v>
      </c>
      <c r="K570" s="112">
        <v>70000</v>
      </c>
      <c r="L570" s="112">
        <v>0</v>
      </c>
      <c r="M570" s="112">
        <v>70000</v>
      </c>
      <c r="N570" s="258">
        <f t="shared" si="329"/>
        <v>100</v>
      </c>
      <c r="O570" s="236"/>
      <c r="Q570" s="292"/>
      <c r="R570" s="302"/>
      <c r="S570" s="302"/>
    </row>
    <row r="571" spans="1:19" s="77" customFormat="1" x14ac:dyDescent="0.2">
      <c r="A571" s="149">
        <v>1</v>
      </c>
      <c r="B571" s="149"/>
      <c r="C571" s="149"/>
      <c r="D571" s="149"/>
      <c r="E571" s="149" t="s">
        <v>88</v>
      </c>
      <c r="F571" s="149" t="s">
        <v>88</v>
      </c>
      <c r="G571" s="149" t="s">
        <v>88</v>
      </c>
      <c r="H571" s="161" t="s">
        <v>158</v>
      </c>
      <c r="I571" s="161" t="s">
        <v>408</v>
      </c>
      <c r="J571" s="151" t="s">
        <v>409</v>
      </c>
      <c r="K571" s="152">
        <f>SUM(K572)</f>
        <v>10000</v>
      </c>
      <c r="L571" s="152">
        <f t="shared" ref="L571" si="336">SUM(L572)</f>
        <v>0</v>
      </c>
      <c r="M571" s="152">
        <f>SUM(M572)</f>
        <v>10000</v>
      </c>
      <c r="N571" s="257">
        <f>AVERAGE(M571/K571)*100</f>
        <v>100</v>
      </c>
      <c r="O571" s="236"/>
      <c r="Q571" s="292"/>
      <c r="R571" s="302"/>
      <c r="S571" s="302"/>
    </row>
    <row r="572" spans="1:19" s="77" customFormat="1" x14ac:dyDescent="0.2">
      <c r="A572" s="110"/>
      <c r="B572" s="110"/>
      <c r="C572" s="110"/>
      <c r="D572" s="110"/>
      <c r="E572" s="110" t="s">
        <v>62</v>
      </c>
      <c r="F572" s="110" t="s">
        <v>62</v>
      </c>
      <c r="G572" s="110" t="s">
        <v>62</v>
      </c>
      <c r="H572" s="111"/>
      <c r="I572" s="120">
        <v>37</v>
      </c>
      <c r="J572" s="125" t="s">
        <v>49</v>
      </c>
      <c r="K572" s="121">
        <f>SUM(K573)</f>
        <v>10000</v>
      </c>
      <c r="L572" s="121">
        <v>0</v>
      </c>
      <c r="M572" s="121">
        <f>SUM(M573)</f>
        <v>10000</v>
      </c>
      <c r="N572" s="258">
        <f t="shared" si="329"/>
        <v>100</v>
      </c>
      <c r="O572" s="236"/>
      <c r="Q572" s="292"/>
      <c r="R572" s="302"/>
      <c r="S572" s="302"/>
    </row>
    <row r="573" spans="1:19" s="77" customFormat="1" x14ac:dyDescent="0.2">
      <c r="A573" s="110">
        <v>1</v>
      </c>
      <c r="B573" s="110"/>
      <c r="C573" s="110"/>
      <c r="D573" s="110"/>
      <c r="E573" s="110" t="s">
        <v>62</v>
      </c>
      <c r="F573" s="110" t="s">
        <v>62</v>
      </c>
      <c r="G573" s="110" t="s">
        <v>62</v>
      </c>
      <c r="H573" s="111"/>
      <c r="I573" s="120">
        <v>372</v>
      </c>
      <c r="J573" s="125" t="s">
        <v>50</v>
      </c>
      <c r="K573" s="112">
        <v>10000</v>
      </c>
      <c r="L573" s="112">
        <v>0</v>
      </c>
      <c r="M573" s="112">
        <v>10000</v>
      </c>
      <c r="N573" s="258">
        <f t="shared" si="329"/>
        <v>100</v>
      </c>
      <c r="O573" s="236"/>
      <c r="Q573" s="292"/>
      <c r="R573" s="302"/>
      <c r="S573" s="302"/>
    </row>
    <row r="574" spans="1:19" s="77" customFormat="1" x14ac:dyDescent="0.2">
      <c r="A574" s="149">
        <v>1</v>
      </c>
      <c r="B574" s="149"/>
      <c r="C574" s="149"/>
      <c r="D574" s="149"/>
      <c r="E574" s="149" t="s">
        <v>88</v>
      </c>
      <c r="F574" s="149" t="s">
        <v>88</v>
      </c>
      <c r="G574" s="149" t="s">
        <v>88</v>
      </c>
      <c r="H574" s="161" t="s">
        <v>165</v>
      </c>
      <c r="I574" s="161" t="s">
        <v>410</v>
      </c>
      <c r="J574" s="151" t="s">
        <v>411</v>
      </c>
      <c r="K574" s="152">
        <f>SUM(K575)</f>
        <v>35000</v>
      </c>
      <c r="L574" s="152">
        <f t="shared" ref="L574" si="337">SUM(L575)</f>
        <v>0</v>
      </c>
      <c r="M574" s="152">
        <f>SUM(M575)</f>
        <v>35000</v>
      </c>
      <c r="N574" s="257">
        <f>AVERAGE(M574/K574)*100</f>
        <v>100</v>
      </c>
      <c r="O574" s="236"/>
      <c r="Q574" s="292"/>
      <c r="R574" s="302"/>
      <c r="S574" s="302"/>
    </row>
    <row r="575" spans="1:19" s="77" customFormat="1" x14ac:dyDescent="0.2">
      <c r="A575" s="110"/>
      <c r="B575" s="110"/>
      <c r="C575" s="110"/>
      <c r="D575" s="110"/>
      <c r="E575" s="110" t="s">
        <v>62</v>
      </c>
      <c r="F575" s="110" t="s">
        <v>62</v>
      </c>
      <c r="G575" s="110" t="s">
        <v>62</v>
      </c>
      <c r="H575" s="111"/>
      <c r="I575" s="120">
        <v>37</v>
      </c>
      <c r="J575" s="125" t="s">
        <v>49</v>
      </c>
      <c r="K575" s="121">
        <f>SUM(K576)</f>
        <v>35000</v>
      </c>
      <c r="L575" s="121">
        <v>0</v>
      </c>
      <c r="M575" s="121">
        <f>SUM(M576)</f>
        <v>35000</v>
      </c>
      <c r="N575" s="258">
        <f t="shared" si="329"/>
        <v>100</v>
      </c>
      <c r="O575" s="236"/>
      <c r="Q575" s="292"/>
      <c r="R575" s="302"/>
      <c r="S575" s="302"/>
    </row>
    <row r="576" spans="1:19" s="77" customFormat="1" x14ac:dyDescent="0.2">
      <c r="A576" s="110">
        <v>1</v>
      </c>
      <c r="B576" s="110"/>
      <c r="C576" s="110"/>
      <c r="D576" s="110"/>
      <c r="E576" s="110" t="s">
        <v>62</v>
      </c>
      <c r="F576" s="110" t="s">
        <v>62</v>
      </c>
      <c r="G576" s="110" t="s">
        <v>62</v>
      </c>
      <c r="H576" s="111"/>
      <c r="I576" s="120">
        <v>372</v>
      </c>
      <c r="J576" s="125" t="s">
        <v>50</v>
      </c>
      <c r="K576" s="112">
        <v>35000</v>
      </c>
      <c r="L576" s="112">
        <v>0</v>
      </c>
      <c r="M576" s="112">
        <v>35000</v>
      </c>
      <c r="N576" s="258">
        <f t="shared" si="329"/>
        <v>100</v>
      </c>
      <c r="O576" s="236"/>
      <c r="Q576" s="292"/>
      <c r="R576" s="302"/>
      <c r="S576" s="302"/>
    </row>
    <row r="577" spans="1:19" s="77" customFormat="1" x14ac:dyDescent="0.2">
      <c r="A577" s="149">
        <v>1</v>
      </c>
      <c r="B577" s="149"/>
      <c r="C577" s="149"/>
      <c r="D577" s="149"/>
      <c r="E577" s="149" t="s">
        <v>88</v>
      </c>
      <c r="F577" s="149" t="s">
        <v>88</v>
      </c>
      <c r="G577" s="149" t="s">
        <v>88</v>
      </c>
      <c r="H577" s="161" t="s">
        <v>158</v>
      </c>
      <c r="I577" s="161" t="s">
        <v>412</v>
      </c>
      <c r="J577" s="151" t="s">
        <v>413</v>
      </c>
      <c r="K577" s="152">
        <f t="shared" ref="K577:M578" si="338">SUM(K578)</f>
        <v>20000</v>
      </c>
      <c r="L577" s="152">
        <f t="shared" si="338"/>
        <v>30000</v>
      </c>
      <c r="M577" s="152">
        <f t="shared" si="338"/>
        <v>50000</v>
      </c>
      <c r="N577" s="257">
        <f>AVERAGE(M577/K577)*100</f>
        <v>250</v>
      </c>
      <c r="O577" s="236"/>
      <c r="Q577" s="292"/>
      <c r="R577" s="302"/>
      <c r="S577" s="302"/>
    </row>
    <row r="578" spans="1:19" s="77" customFormat="1" x14ac:dyDescent="0.2">
      <c r="A578" s="110"/>
      <c r="B578" s="110"/>
      <c r="C578" s="110"/>
      <c r="D578" s="110"/>
      <c r="E578" s="110" t="s">
        <v>62</v>
      </c>
      <c r="F578" s="110" t="s">
        <v>62</v>
      </c>
      <c r="G578" s="110" t="s">
        <v>62</v>
      </c>
      <c r="H578" s="111"/>
      <c r="I578" s="120">
        <v>37</v>
      </c>
      <c r="J578" s="125" t="s">
        <v>49</v>
      </c>
      <c r="K578" s="121">
        <f t="shared" si="338"/>
        <v>20000</v>
      </c>
      <c r="L578" s="121">
        <f t="shared" si="338"/>
        <v>30000</v>
      </c>
      <c r="M578" s="121">
        <f t="shared" si="338"/>
        <v>50000</v>
      </c>
      <c r="N578" s="258">
        <f t="shared" si="329"/>
        <v>250</v>
      </c>
      <c r="O578" s="236"/>
      <c r="Q578" s="292"/>
      <c r="R578" s="302"/>
      <c r="S578" s="302"/>
    </row>
    <row r="579" spans="1:19" s="77" customFormat="1" x14ac:dyDescent="0.2">
      <c r="A579" s="110">
        <v>1</v>
      </c>
      <c r="B579" s="110"/>
      <c r="C579" s="110"/>
      <c r="D579" s="110"/>
      <c r="E579" s="110" t="s">
        <v>62</v>
      </c>
      <c r="F579" s="110" t="s">
        <v>62</v>
      </c>
      <c r="G579" s="110" t="s">
        <v>62</v>
      </c>
      <c r="H579" s="111"/>
      <c r="I579" s="120">
        <v>372</v>
      </c>
      <c r="J579" s="125" t="s">
        <v>50</v>
      </c>
      <c r="K579" s="112">
        <v>20000</v>
      </c>
      <c r="L579" s="112">
        <v>30000</v>
      </c>
      <c r="M579" s="112">
        <v>50000</v>
      </c>
      <c r="N579" s="258">
        <f t="shared" si="329"/>
        <v>250</v>
      </c>
      <c r="O579" s="236"/>
      <c r="Q579" s="292"/>
      <c r="R579" s="302"/>
      <c r="S579" s="302"/>
    </row>
    <row r="580" spans="1:19" s="77" customFormat="1" x14ac:dyDescent="0.2">
      <c r="A580" s="174">
        <v>1</v>
      </c>
      <c r="B580" s="167"/>
      <c r="C580" s="167"/>
      <c r="D580" s="167"/>
      <c r="E580" s="167" t="s">
        <v>88</v>
      </c>
      <c r="F580" s="167" t="s">
        <v>88</v>
      </c>
      <c r="G580" s="167" t="s">
        <v>88</v>
      </c>
      <c r="H580" s="168"/>
      <c r="I580" s="173" t="s">
        <v>414</v>
      </c>
      <c r="J580" s="170" t="s">
        <v>418</v>
      </c>
      <c r="K580" s="171">
        <f t="shared" ref="K580:M581" si="339">SUM(K581)</f>
        <v>50000</v>
      </c>
      <c r="L580" s="171">
        <f t="shared" si="339"/>
        <v>0</v>
      </c>
      <c r="M580" s="171">
        <f t="shared" si="339"/>
        <v>50000</v>
      </c>
      <c r="N580" s="256">
        <f>AVERAGE(M580/K580)*100</f>
        <v>100</v>
      </c>
      <c r="O580" s="236"/>
      <c r="Q580" s="292"/>
      <c r="R580" s="302"/>
      <c r="S580" s="302"/>
    </row>
    <row r="581" spans="1:19" s="77" customFormat="1" x14ac:dyDescent="0.2">
      <c r="A581" s="149">
        <v>1</v>
      </c>
      <c r="B581" s="149"/>
      <c r="C581" s="149"/>
      <c r="D581" s="149"/>
      <c r="E581" s="149" t="s">
        <v>88</v>
      </c>
      <c r="F581" s="149" t="s">
        <v>88</v>
      </c>
      <c r="G581" s="149" t="s">
        <v>88</v>
      </c>
      <c r="H581" s="161" t="s">
        <v>163</v>
      </c>
      <c r="I581" s="161" t="s">
        <v>415</v>
      </c>
      <c r="J581" s="151" t="s">
        <v>416</v>
      </c>
      <c r="K581" s="152">
        <f t="shared" si="339"/>
        <v>50000</v>
      </c>
      <c r="L581" s="152">
        <f t="shared" si="339"/>
        <v>0</v>
      </c>
      <c r="M581" s="152">
        <f t="shared" si="339"/>
        <v>50000</v>
      </c>
      <c r="N581" s="257">
        <f>AVERAGE(M581/K581)*100</f>
        <v>100</v>
      </c>
      <c r="O581" s="236"/>
      <c r="S581" s="302"/>
    </row>
    <row r="582" spans="1:19" s="77" customFormat="1" x14ac:dyDescent="0.2">
      <c r="A582" s="110"/>
      <c r="B582" s="110"/>
      <c r="C582" s="110"/>
      <c r="D582" s="110"/>
      <c r="E582" s="110" t="s">
        <v>62</v>
      </c>
      <c r="F582" s="110" t="s">
        <v>62</v>
      </c>
      <c r="G582" s="110" t="s">
        <v>62</v>
      </c>
      <c r="H582" s="111"/>
      <c r="I582" s="120">
        <v>38</v>
      </c>
      <c r="J582" s="118" t="s">
        <v>51</v>
      </c>
      <c r="K582" s="121">
        <f>SUM(K583)</f>
        <v>50000</v>
      </c>
      <c r="L582" s="121">
        <v>0</v>
      </c>
      <c r="M582" s="121">
        <f>SUM(M583)</f>
        <v>50000</v>
      </c>
      <c r="N582" s="258">
        <f t="shared" ref="N582:N583" si="340">AVERAGE(M582/K582*100)</f>
        <v>100</v>
      </c>
      <c r="O582" s="236"/>
      <c r="S582" s="302"/>
    </row>
    <row r="583" spans="1:19" s="77" customFormat="1" x14ac:dyDescent="0.2">
      <c r="A583" s="110">
        <v>1</v>
      </c>
      <c r="B583" s="110"/>
      <c r="C583" s="110"/>
      <c r="D583" s="110"/>
      <c r="E583" s="110" t="s">
        <v>62</v>
      </c>
      <c r="F583" s="110" t="s">
        <v>62</v>
      </c>
      <c r="G583" s="110" t="s">
        <v>62</v>
      </c>
      <c r="H583" s="111"/>
      <c r="I583" s="120">
        <v>381</v>
      </c>
      <c r="J583" s="118" t="s">
        <v>52</v>
      </c>
      <c r="K583" s="112">
        <v>50000</v>
      </c>
      <c r="L583" s="112">
        <v>0</v>
      </c>
      <c r="M583" s="112">
        <v>50000</v>
      </c>
      <c r="N583" s="258">
        <f t="shared" si="340"/>
        <v>100</v>
      </c>
      <c r="O583" s="236"/>
      <c r="Q583" s="292"/>
      <c r="R583" s="302"/>
      <c r="S583" s="302"/>
    </row>
    <row r="584" spans="1:19" s="77" customFormat="1" x14ac:dyDescent="0.2">
      <c r="A584" s="174">
        <v>1</v>
      </c>
      <c r="B584" s="167"/>
      <c r="C584" s="167"/>
      <c r="D584" s="167"/>
      <c r="E584" s="167" t="s">
        <v>88</v>
      </c>
      <c r="F584" s="167" t="s">
        <v>88</v>
      </c>
      <c r="G584" s="167" t="s">
        <v>88</v>
      </c>
      <c r="H584" s="168"/>
      <c r="I584" s="173" t="s">
        <v>417</v>
      </c>
      <c r="J584" s="170" t="s">
        <v>419</v>
      </c>
      <c r="K584" s="171">
        <f>SUM(K585)</f>
        <v>215000</v>
      </c>
      <c r="L584" s="171">
        <f t="shared" ref="L584" si="341">SUM(L585)</f>
        <v>-115000</v>
      </c>
      <c r="M584" s="171">
        <f>SUM(M585)</f>
        <v>100000</v>
      </c>
      <c r="N584" s="256">
        <f>AVERAGE(M584/K584)*100</f>
        <v>46.511627906976742</v>
      </c>
      <c r="O584" s="236"/>
      <c r="Q584" s="292"/>
      <c r="R584" s="302"/>
      <c r="S584" s="302"/>
    </row>
    <row r="585" spans="1:19" s="77" customFormat="1" x14ac:dyDescent="0.2">
      <c r="A585" s="149">
        <v>1</v>
      </c>
      <c r="B585" s="149"/>
      <c r="C585" s="149"/>
      <c r="D585" s="149"/>
      <c r="E585" s="149" t="s">
        <v>88</v>
      </c>
      <c r="F585" s="149" t="s">
        <v>88</v>
      </c>
      <c r="G585" s="149" t="s">
        <v>88</v>
      </c>
      <c r="H585" s="161" t="s">
        <v>547</v>
      </c>
      <c r="I585" s="161" t="s">
        <v>420</v>
      </c>
      <c r="J585" s="151" t="s">
        <v>421</v>
      </c>
      <c r="K585" s="152">
        <f>SUM(K586+K589)</f>
        <v>215000</v>
      </c>
      <c r="L585" s="152">
        <f>SUM(L586+L589)</f>
        <v>-115000</v>
      </c>
      <c r="M585" s="152">
        <f>SUM(M586+M589)</f>
        <v>100000</v>
      </c>
      <c r="N585" s="257">
        <f>AVERAGE(M585/K585)*100</f>
        <v>46.511627906976742</v>
      </c>
      <c r="O585" s="236"/>
      <c r="S585" s="302"/>
    </row>
    <row r="586" spans="1:19" s="119" customFormat="1" x14ac:dyDescent="0.2">
      <c r="A586" s="116"/>
      <c r="B586" s="116"/>
      <c r="C586" s="116"/>
      <c r="D586" s="116"/>
      <c r="E586" s="116"/>
      <c r="F586" s="116"/>
      <c r="G586" s="116"/>
      <c r="H586" s="127"/>
      <c r="I586" s="127" t="s">
        <v>428</v>
      </c>
      <c r="J586" s="118" t="s">
        <v>35</v>
      </c>
      <c r="K586" s="118">
        <f>SUM(K587:K588)</f>
        <v>200000</v>
      </c>
      <c r="L586" s="118">
        <f>SUM(L587:L588)</f>
        <v>-106800</v>
      </c>
      <c r="M586" s="118">
        <f>SUM(M587:M588)</f>
        <v>93200</v>
      </c>
      <c r="N586" s="258">
        <f t="shared" ref="N586:N591" si="342">AVERAGE(M586/K586*100)</f>
        <v>46.6</v>
      </c>
      <c r="O586" s="235"/>
      <c r="Q586" s="295"/>
      <c r="R586" s="307"/>
      <c r="S586" s="307"/>
    </row>
    <row r="587" spans="1:19" s="119" customFormat="1" x14ac:dyDescent="0.2">
      <c r="A587" s="116"/>
      <c r="B587" s="116"/>
      <c r="C587" s="116"/>
      <c r="D587" s="116">
        <v>4</v>
      </c>
      <c r="E587" s="116"/>
      <c r="F587" s="116"/>
      <c r="G587" s="116"/>
      <c r="H587" s="127"/>
      <c r="I587" s="127" t="s">
        <v>447</v>
      </c>
      <c r="J587" s="118" t="s">
        <v>36</v>
      </c>
      <c r="K587" s="121">
        <v>175000</v>
      </c>
      <c r="L587" s="112">
        <v>-95000</v>
      </c>
      <c r="M587" s="121">
        <v>80000</v>
      </c>
      <c r="N587" s="258">
        <f t="shared" si="342"/>
        <v>45.714285714285715</v>
      </c>
      <c r="O587" s="235"/>
      <c r="Q587" s="295"/>
      <c r="R587" s="307"/>
      <c r="S587" s="307"/>
    </row>
    <row r="588" spans="1:19" s="119" customFormat="1" x14ac:dyDescent="0.2">
      <c r="A588" s="116"/>
      <c r="B588" s="116"/>
      <c r="C588" s="116"/>
      <c r="D588" s="116">
        <v>4</v>
      </c>
      <c r="E588" s="116"/>
      <c r="F588" s="116"/>
      <c r="G588" s="116"/>
      <c r="H588" s="127"/>
      <c r="I588" s="127" t="s">
        <v>449</v>
      </c>
      <c r="J588" s="118" t="s">
        <v>38</v>
      </c>
      <c r="K588" s="121">
        <v>25000</v>
      </c>
      <c r="L588" s="112">
        <v>-11800</v>
      </c>
      <c r="M588" s="121">
        <v>13200</v>
      </c>
      <c r="N588" s="258">
        <f t="shared" si="342"/>
        <v>52.800000000000004</v>
      </c>
      <c r="O588" s="235"/>
      <c r="P588" s="233"/>
      <c r="Q588" s="300"/>
      <c r="R588" s="307"/>
      <c r="S588" s="307"/>
    </row>
    <row r="589" spans="1:19" s="119" customFormat="1" x14ac:dyDescent="0.2">
      <c r="A589" s="116"/>
      <c r="B589" s="116"/>
      <c r="C589" s="116"/>
      <c r="D589" s="116"/>
      <c r="E589" s="116"/>
      <c r="F589" s="116"/>
      <c r="G589" s="116"/>
      <c r="H589" s="127"/>
      <c r="I589" s="127" t="s">
        <v>429</v>
      </c>
      <c r="J589" s="118" t="s">
        <v>39</v>
      </c>
      <c r="K589" s="118">
        <f>SUM(K590:K591)</f>
        <v>15000</v>
      </c>
      <c r="L589" s="118">
        <f>SUM(L590:L591)</f>
        <v>-8200</v>
      </c>
      <c r="M589" s="118">
        <f>SUM(M590:M591)</f>
        <v>6800</v>
      </c>
      <c r="N589" s="258">
        <f t="shared" si="342"/>
        <v>45.333333333333329</v>
      </c>
      <c r="O589" s="235"/>
      <c r="Q589" s="295"/>
      <c r="R589" s="307"/>
      <c r="S589" s="307"/>
    </row>
    <row r="590" spans="1:19" s="119" customFormat="1" x14ac:dyDescent="0.2">
      <c r="A590" s="116">
        <v>1</v>
      </c>
      <c r="B590" s="116"/>
      <c r="C590" s="116"/>
      <c r="D590" s="116">
        <v>4</v>
      </c>
      <c r="E590" s="116"/>
      <c r="F590" s="116"/>
      <c r="G590" s="116"/>
      <c r="H590" s="127"/>
      <c r="I590" s="127" t="s">
        <v>450</v>
      </c>
      <c r="J590" s="118" t="s">
        <v>40</v>
      </c>
      <c r="K590" s="121">
        <v>5000</v>
      </c>
      <c r="L590" s="112">
        <v>-5000</v>
      </c>
      <c r="M590" s="121">
        <v>0</v>
      </c>
      <c r="N590" s="258">
        <f t="shared" si="342"/>
        <v>0</v>
      </c>
      <c r="O590" s="235"/>
      <c r="Q590" s="295"/>
      <c r="R590" s="307"/>
      <c r="S590" s="307"/>
    </row>
    <row r="591" spans="1:19" s="119" customFormat="1" x14ac:dyDescent="0.2">
      <c r="A591" s="116">
        <v>1</v>
      </c>
      <c r="B591" s="116"/>
      <c r="C591" s="116"/>
      <c r="D591" s="116"/>
      <c r="E591" s="116"/>
      <c r="F591" s="116"/>
      <c r="G591" s="116"/>
      <c r="H591" s="127"/>
      <c r="I591" s="127" t="s">
        <v>437</v>
      </c>
      <c r="J591" s="118" t="s">
        <v>44</v>
      </c>
      <c r="K591" s="121">
        <v>10000</v>
      </c>
      <c r="L591" s="112">
        <v>-3200</v>
      </c>
      <c r="M591" s="121">
        <v>6800</v>
      </c>
      <c r="N591" s="258">
        <f t="shared" si="342"/>
        <v>68</v>
      </c>
      <c r="O591" s="235"/>
      <c r="Q591" s="295"/>
      <c r="R591" s="307"/>
      <c r="S591" s="307"/>
    </row>
    <row r="592" spans="1:19" s="77" customFormat="1" x14ac:dyDescent="0.2">
      <c r="A592" s="174">
        <v>1</v>
      </c>
      <c r="B592" s="167"/>
      <c r="C592" s="167"/>
      <c r="D592" s="167"/>
      <c r="E592" s="167" t="s">
        <v>88</v>
      </c>
      <c r="F592" s="167" t="s">
        <v>88</v>
      </c>
      <c r="G592" s="167" t="s">
        <v>88</v>
      </c>
      <c r="H592" s="168"/>
      <c r="I592" s="173" t="s">
        <v>531</v>
      </c>
      <c r="J592" s="170" t="s">
        <v>532</v>
      </c>
      <c r="K592" s="171">
        <f>SUM(K593+K596)</f>
        <v>200000</v>
      </c>
      <c r="L592" s="171">
        <f t="shared" ref="L592:M592" si="343">SUM(L593+L596)</f>
        <v>0</v>
      </c>
      <c r="M592" s="171">
        <f t="shared" si="343"/>
        <v>200000</v>
      </c>
      <c r="N592" s="256">
        <f>AVERAGE(M592/K592)*100</f>
        <v>100</v>
      </c>
      <c r="O592" s="236"/>
      <c r="Q592" s="292"/>
      <c r="R592" s="302"/>
      <c r="S592" s="302"/>
    </row>
    <row r="593" spans="1:19" s="319" customFormat="1" ht="25.5" x14ac:dyDescent="0.2">
      <c r="A593" s="286">
        <v>1</v>
      </c>
      <c r="B593" s="163"/>
      <c r="C593" s="163"/>
      <c r="D593" s="163"/>
      <c r="E593" s="163" t="s">
        <v>88</v>
      </c>
      <c r="F593" s="163" t="s">
        <v>88</v>
      </c>
      <c r="G593" s="163" t="s">
        <v>88</v>
      </c>
      <c r="H593" s="323" t="s">
        <v>158</v>
      </c>
      <c r="I593" s="164" t="s">
        <v>620</v>
      </c>
      <c r="J593" s="165" t="s">
        <v>621</v>
      </c>
      <c r="K593" s="166">
        <f t="shared" ref="K593:M594" si="344">SUM(K594)</f>
        <v>50000</v>
      </c>
      <c r="L593" s="166">
        <f t="shared" si="344"/>
        <v>0</v>
      </c>
      <c r="M593" s="166">
        <f t="shared" si="344"/>
        <v>50000</v>
      </c>
      <c r="N593" s="259">
        <f>AVERAGE(M593/K593)*100</f>
        <v>100</v>
      </c>
      <c r="O593" s="318"/>
      <c r="Q593" s="324"/>
      <c r="R593" s="311"/>
      <c r="S593" s="311"/>
    </row>
    <row r="594" spans="1:19" s="119" customFormat="1" x14ac:dyDescent="0.2">
      <c r="A594" s="285"/>
      <c r="B594" s="116"/>
      <c r="C594" s="116"/>
      <c r="D594" s="116"/>
      <c r="E594" s="116"/>
      <c r="F594" s="116"/>
      <c r="G594" s="116"/>
      <c r="H594" s="117"/>
      <c r="I594" s="127">
        <v>37</v>
      </c>
      <c r="J594" s="128" t="s">
        <v>49</v>
      </c>
      <c r="K594" s="121">
        <f>SUM(K595)</f>
        <v>50000</v>
      </c>
      <c r="L594" s="121">
        <f t="shared" si="344"/>
        <v>0</v>
      </c>
      <c r="M594" s="121">
        <f t="shared" si="344"/>
        <v>50000</v>
      </c>
      <c r="N594" s="258">
        <f t="shared" ref="N594:N598" si="345">AVERAGE(M594/K594*100)</f>
        <v>100</v>
      </c>
      <c r="O594" s="235"/>
      <c r="Q594" s="295"/>
      <c r="R594" s="307"/>
      <c r="S594" s="307"/>
    </row>
    <row r="595" spans="1:19" s="119" customFormat="1" x14ac:dyDescent="0.2">
      <c r="A595" s="285">
        <v>1</v>
      </c>
      <c r="B595" s="116"/>
      <c r="C595" s="116"/>
      <c r="D595" s="116"/>
      <c r="E595" s="116"/>
      <c r="F595" s="116"/>
      <c r="G595" s="116"/>
      <c r="H595" s="117"/>
      <c r="I595" s="127">
        <v>372</v>
      </c>
      <c r="J595" s="128" t="s">
        <v>50</v>
      </c>
      <c r="K595" s="118">
        <v>50000</v>
      </c>
      <c r="L595" s="118"/>
      <c r="M595" s="118">
        <v>50000</v>
      </c>
      <c r="N595" s="258">
        <f t="shared" si="345"/>
        <v>100</v>
      </c>
      <c r="O595" s="235"/>
      <c r="Q595" s="295"/>
      <c r="R595" s="307"/>
      <c r="S595" s="307"/>
    </row>
    <row r="596" spans="1:19" s="77" customFormat="1" x14ac:dyDescent="0.2">
      <c r="A596" s="149">
        <v>1</v>
      </c>
      <c r="B596" s="149"/>
      <c r="C596" s="149"/>
      <c r="D596" s="149"/>
      <c r="E596" s="149" t="s">
        <v>88</v>
      </c>
      <c r="F596" s="149" t="s">
        <v>88</v>
      </c>
      <c r="G596" s="149" t="s">
        <v>88</v>
      </c>
      <c r="H596" s="161" t="s">
        <v>158</v>
      </c>
      <c r="I596" s="161" t="s">
        <v>594</v>
      </c>
      <c r="J596" s="151" t="s">
        <v>595</v>
      </c>
      <c r="K596" s="166">
        <f t="shared" ref="K596:M597" si="346">SUM(K597)</f>
        <v>150000</v>
      </c>
      <c r="L596" s="166">
        <f t="shared" si="346"/>
        <v>0</v>
      </c>
      <c r="M596" s="166">
        <f t="shared" si="346"/>
        <v>150000</v>
      </c>
      <c r="N596" s="259">
        <v>0</v>
      </c>
      <c r="O596" s="236"/>
      <c r="Q596" s="292"/>
      <c r="R596" s="302"/>
      <c r="S596" s="302"/>
    </row>
    <row r="597" spans="1:19" s="77" customFormat="1" x14ac:dyDescent="0.2">
      <c r="A597" s="110"/>
      <c r="B597" s="110"/>
      <c r="C597" s="110"/>
      <c r="D597" s="110"/>
      <c r="E597" s="110"/>
      <c r="F597" s="110"/>
      <c r="G597" s="110"/>
      <c r="H597" s="111"/>
      <c r="I597" s="120">
        <v>37</v>
      </c>
      <c r="J597" s="125" t="s">
        <v>49</v>
      </c>
      <c r="K597" s="121">
        <f>SUM(K598)</f>
        <v>150000</v>
      </c>
      <c r="L597" s="121">
        <f t="shared" si="346"/>
        <v>0</v>
      </c>
      <c r="M597" s="121">
        <f t="shared" si="346"/>
        <v>150000</v>
      </c>
      <c r="N597" s="258">
        <f t="shared" si="345"/>
        <v>100</v>
      </c>
      <c r="O597" s="236"/>
      <c r="Q597" s="292"/>
      <c r="R597" s="302"/>
      <c r="S597" s="302"/>
    </row>
    <row r="598" spans="1:19" s="77" customFormat="1" x14ac:dyDescent="0.2">
      <c r="A598" s="110">
        <v>1</v>
      </c>
      <c r="B598" s="110"/>
      <c r="C598" s="110"/>
      <c r="D598" s="110"/>
      <c r="E598" s="110"/>
      <c r="F598" s="110"/>
      <c r="G598" s="110"/>
      <c r="H598" s="111"/>
      <c r="I598" s="120">
        <v>372</v>
      </c>
      <c r="J598" s="125" t="s">
        <v>50</v>
      </c>
      <c r="K598" s="112">
        <v>150000</v>
      </c>
      <c r="L598" s="112">
        <v>0</v>
      </c>
      <c r="M598" s="112">
        <v>150000</v>
      </c>
      <c r="N598" s="258">
        <f t="shared" si="345"/>
        <v>100</v>
      </c>
      <c r="O598" s="236"/>
      <c r="Q598" s="292"/>
      <c r="R598" s="302"/>
      <c r="S598" s="302"/>
    </row>
    <row r="599" spans="1:19" s="77" customFormat="1" x14ac:dyDescent="0.2">
      <c r="A599" s="174">
        <v>1</v>
      </c>
      <c r="B599" s="167"/>
      <c r="C599" s="167"/>
      <c r="D599" s="167"/>
      <c r="E599" s="167" t="s">
        <v>88</v>
      </c>
      <c r="F599" s="167" t="s">
        <v>88</v>
      </c>
      <c r="G599" s="167" t="s">
        <v>88</v>
      </c>
      <c r="H599" s="168"/>
      <c r="I599" s="173" t="s">
        <v>535</v>
      </c>
      <c r="J599" s="170" t="s">
        <v>596</v>
      </c>
      <c r="K599" s="288">
        <f>SUM(K600+K603)</f>
        <v>112500</v>
      </c>
      <c r="L599" s="288">
        <f t="shared" ref="L599:M599" si="347">SUM(L600+L603)</f>
        <v>-28500</v>
      </c>
      <c r="M599" s="288">
        <f t="shared" si="347"/>
        <v>84000</v>
      </c>
      <c r="N599" s="256">
        <f>AVERAGE(M599/K599)*100</f>
        <v>74.666666666666671</v>
      </c>
      <c r="O599" s="236"/>
      <c r="Q599" s="292"/>
      <c r="R599" s="302"/>
      <c r="S599" s="302"/>
    </row>
    <row r="600" spans="1:19" s="77" customFormat="1" x14ac:dyDescent="0.2">
      <c r="A600" s="163">
        <v>1</v>
      </c>
      <c r="B600" s="163"/>
      <c r="C600" s="163"/>
      <c r="D600" s="163"/>
      <c r="E600" s="163" t="s">
        <v>88</v>
      </c>
      <c r="F600" s="163" t="s">
        <v>88</v>
      </c>
      <c r="G600" s="163" t="s">
        <v>88</v>
      </c>
      <c r="H600" s="164" t="s">
        <v>160</v>
      </c>
      <c r="I600" s="164" t="s">
        <v>597</v>
      </c>
      <c r="J600" s="165" t="s">
        <v>598</v>
      </c>
      <c r="K600" s="166">
        <f t="shared" ref="K600:M601" si="348">SUM(K601)</f>
        <v>100000</v>
      </c>
      <c r="L600" s="166">
        <f t="shared" si="348"/>
        <v>-21000</v>
      </c>
      <c r="M600" s="166">
        <f t="shared" si="348"/>
        <v>79000</v>
      </c>
      <c r="N600" s="257">
        <f>AVERAGE(M600/K600)*100</f>
        <v>79</v>
      </c>
      <c r="O600" s="236"/>
      <c r="Q600" s="292"/>
      <c r="R600" s="302"/>
      <c r="S600" s="302"/>
    </row>
    <row r="601" spans="1:19" s="77" customFormat="1" x14ac:dyDescent="0.2">
      <c r="A601" s="110"/>
      <c r="B601" s="110"/>
      <c r="C601" s="110"/>
      <c r="D601" s="110"/>
      <c r="E601" s="110"/>
      <c r="F601" s="110"/>
      <c r="G601" s="110"/>
      <c r="H601" s="111"/>
      <c r="I601" s="120">
        <v>32</v>
      </c>
      <c r="J601" s="118" t="s">
        <v>39</v>
      </c>
      <c r="K601" s="121">
        <f>SUM(K602)</f>
        <v>100000</v>
      </c>
      <c r="L601" s="121">
        <f t="shared" si="348"/>
        <v>-21000</v>
      </c>
      <c r="M601" s="121">
        <f t="shared" si="348"/>
        <v>79000</v>
      </c>
      <c r="N601" s="258">
        <f t="shared" ref="N601:N605" si="349">AVERAGE(M601/K601*100)</f>
        <v>79</v>
      </c>
      <c r="O601" s="236"/>
      <c r="Q601" s="292"/>
      <c r="R601" s="302"/>
      <c r="S601" s="302"/>
    </row>
    <row r="602" spans="1:19" s="77" customFormat="1" x14ac:dyDescent="0.2">
      <c r="A602" s="110"/>
      <c r="B602" s="110"/>
      <c r="C602" s="110"/>
      <c r="D602" s="110"/>
      <c r="E602" s="110"/>
      <c r="F602" s="110"/>
      <c r="G602" s="110"/>
      <c r="H602" s="111"/>
      <c r="I602" s="120">
        <v>323</v>
      </c>
      <c r="J602" s="125" t="s">
        <v>42</v>
      </c>
      <c r="K602" s="112">
        <v>100000</v>
      </c>
      <c r="L602" s="121">
        <v>-21000</v>
      </c>
      <c r="M602" s="121">
        <v>79000</v>
      </c>
      <c r="N602" s="258">
        <f t="shared" si="349"/>
        <v>79</v>
      </c>
      <c r="O602" s="236"/>
      <c r="Q602" s="292"/>
      <c r="R602" s="302"/>
      <c r="S602" s="302"/>
    </row>
    <row r="603" spans="1:19" s="77" customFormat="1" x14ac:dyDescent="0.2">
      <c r="A603" s="163">
        <v>1</v>
      </c>
      <c r="B603" s="163"/>
      <c r="C603" s="163"/>
      <c r="D603" s="163"/>
      <c r="E603" s="163"/>
      <c r="F603" s="163"/>
      <c r="G603" s="163"/>
      <c r="H603" s="164" t="s">
        <v>160</v>
      </c>
      <c r="I603" s="164" t="s">
        <v>599</v>
      </c>
      <c r="J603" s="165" t="s">
        <v>600</v>
      </c>
      <c r="K603" s="166">
        <f t="shared" ref="K603:M604" si="350">SUM(K604)</f>
        <v>12500</v>
      </c>
      <c r="L603" s="166">
        <f t="shared" si="350"/>
        <v>-7500</v>
      </c>
      <c r="M603" s="166">
        <f t="shared" si="350"/>
        <v>5000</v>
      </c>
      <c r="N603" s="257">
        <f>AVERAGE(M603/K603)*100</f>
        <v>40</v>
      </c>
      <c r="O603" s="236"/>
      <c r="Q603" s="292"/>
      <c r="R603" s="302"/>
      <c r="S603" s="302"/>
    </row>
    <row r="604" spans="1:19" s="77" customFormat="1" x14ac:dyDescent="0.2">
      <c r="A604" s="110"/>
      <c r="B604" s="110"/>
      <c r="C604" s="110"/>
      <c r="D604" s="110"/>
      <c r="E604" s="110"/>
      <c r="F604" s="110"/>
      <c r="G604" s="110"/>
      <c r="H604" s="111"/>
      <c r="I604" s="120">
        <v>32</v>
      </c>
      <c r="J604" s="125" t="s">
        <v>39</v>
      </c>
      <c r="K604" s="121">
        <f>SUM(K605)</f>
        <v>12500</v>
      </c>
      <c r="L604" s="121">
        <f t="shared" si="350"/>
        <v>-7500</v>
      </c>
      <c r="M604" s="121">
        <f t="shared" si="350"/>
        <v>5000</v>
      </c>
      <c r="N604" s="258">
        <f t="shared" si="349"/>
        <v>40</v>
      </c>
      <c r="O604" s="236"/>
      <c r="Q604" s="292"/>
      <c r="R604" s="302"/>
      <c r="S604" s="302"/>
    </row>
    <row r="605" spans="1:19" s="77" customFormat="1" x14ac:dyDescent="0.2">
      <c r="A605" s="110">
        <v>1</v>
      </c>
      <c r="B605" s="110"/>
      <c r="C605" s="110"/>
      <c r="D605" s="110"/>
      <c r="E605" s="110"/>
      <c r="F605" s="110"/>
      <c r="G605" s="110"/>
      <c r="H605" s="111"/>
      <c r="I605" s="120">
        <v>323</v>
      </c>
      <c r="J605" s="125" t="s">
        <v>42</v>
      </c>
      <c r="K605" s="112">
        <v>12500</v>
      </c>
      <c r="L605" s="112">
        <v>-7500</v>
      </c>
      <c r="M605" s="112">
        <v>5000</v>
      </c>
      <c r="N605" s="258">
        <f t="shared" si="349"/>
        <v>40</v>
      </c>
      <c r="O605" s="236"/>
      <c r="Q605" s="292"/>
      <c r="R605" s="302"/>
      <c r="S605" s="302"/>
    </row>
    <row r="606" spans="1:19" s="77" customFormat="1" x14ac:dyDescent="0.2">
      <c r="A606" s="144"/>
      <c r="B606" s="144"/>
      <c r="C606" s="144"/>
      <c r="D606" s="144"/>
      <c r="E606" s="144"/>
      <c r="F606" s="144"/>
      <c r="G606" s="144"/>
      <c r="H606" s="145"/>
      <c r="I606" s="148" t="s">
        <v>422</v>
      </c>
      <c r="J606" s="147"/>
      <c r="K606" s="147">
        <f>SUM(K608)</f>
        <v>400000</v>
      </c>
      <c r="L606" s="147">
        <f t="shared" ref="L606" si="351">SUM(L608)</f>
        <v>20000</v>
      </c>
      <c r="M606" s="147">
        <f>SUM(M608)</f>
        <v>420000</v>
      </c>
      <c r="N606" s="255">
        <f t="shared" ref="N606:N607" si="352">AVERAGE(M606/K606)*100</f>
        <v>105</v>
      </c>
      <c r="O606" s="236"/>
      <c r="Q606" s="292"/>
      <c r="R606" s="302"/>
      <c r="S606" s="302"/>
    </row>
    <row r="607" spans="1:19" s="77" customFormat="1" x14ac:dyDescent="0.2">
      <c r="A607" s="144"/>
      <c r="B607" s="144"/>
      <c r="C607" s="144"/>
      <c r="D607" s="144"/>
      <c r="E607" s="144"/>
      <c r="F607" s="144"/>
      <c r="G607" s="144"/>
      <c r="H607" s="176" t="s">
        <v>145</v>
      </c>
      <c r="I607" s="148" t="s">
        <v>302</v>
      </c>
      <c r="J607" s="147"/>
      <c r="K607" s="147">
        <f>SUM(K609)</f>
        <v>400000</v>
      </c>
      <c r="L607" s="147">
        <f t="shared" ref="L607" si="353">SUM(L609)</f>
        <v>20000</v>
      </c>
      <c r="M607" s="147">
        <f>SUM(M609)</f>
        <v>420000</v>
      </c>
      <c r="N607" s="255">
        <f t="shared" si="352"/>
        <v>105</v>
      </c>
      <c r="O607" s="236"/>
      <c r="Q607" s="292"/>
      <c r="R607" s="302"/>
      <c r="S607" s="302"/>
    </row>
    <row r="608" spans="1:19" s="77" customFormat="1" x14ac:dyDescent="0.2">
      <c r="A608" s="174">
        <v>1</v>
      </c>
      <c r="B608" s="167"/>
      <c r="C608" s="167"/>
      <c r="D608" s="167"/>
      <c r="E608" s="167" t="s">
        <v>88</v>
      </c>
      <c r="F608" s="167" t="s">
        <v>88</v>
      </c>
      <c r="G608" s="167" t="s">
        <v>88</v>
      </c>
      <c r="H608" s="168"/>
      <c r="I608" s="173" t="s">
        <v>423</v>
      </c>
      <c r="J608" s="170" t="s">
        <v>424</v>
      </c>
      <c r="K608" s="171">
        <f t="shared" ref="K608:M609" si="354">SUM(K609)</f>
        <v>400000</v>
      </c>
      <c r="L608" s="171">
        <f t="shared" si="354"/>
        <v>20000</v>
      </c>
      <c r="M608" s="171">
        <f t="shared" si="354"/>
        <v>420000</v>
      </c>
      <c r="N608" s="256">
        <f>AVERAGE(M608/K608)*100</f>
        <v>105</v>
      </c>
      <c r="O608" s="236"/>
      <c r="Q608" s="292"/>
      <c r="R608" s="302"/>
      <c r="S608" s="302"/>
    </row>
    <row r="609" spans="1:19" s="77" customFormat="1" x14ac:dyDescent="0.2">
      <c r="A609" s="149">
        <v>1</v>
      </c>
      <c r="B609" s="149"/>
      <c r="C609" s="149"/>
      <c r="D609" s="149"/>
      <c r="E609" s="149" t="s">
        <v>88</v>
      </c>
      <c r="F609" s="149" t="s">
        <v>88</v>
      </c>
      <c r="G609" s="149" t="s">
        <v>88</v>
      </c>
      <c r="H609" s="161" t="s">
        <v>552</v>
      </c>
      <c r="I609" s="161" t="s">
        <v>425</v>
      </c>
      <c r="J609" s="151" t="s">
        <v>426</v>
      </c>
      <c r="K609" s="152">
        <f t="shared" si="354"/>
        <v>400000</v>
      </c>
      <c r="L609" s="152">
        <f t="shared" si="354"/>
        <v>20000</v>
      </c>
      <c r="M609" s="152">
        <f t="shared" si="354"/>
        <v>420000</v>
      </c>
      <c r="N609" s="257">
        <f>AVERAGE(M609/K609)*100</f>
        <v>105</v>
      </c>
      <c r="O609" s="236"/>
      <c r="S609" s="302"/>
    </row>
    <row r="610" spans="1:19" s="77" customFormat="1" x14ac:dyDescent="0.2">
      <c r="A610" s="110"/>
      <c r="B610" s="110"/>
      <c r="C610" s="110"/>
      <c r="D610" s="110"/>
      <c r="E610" s="110" t="s">
        <v>62</v>
      </c>
      <c r="F610" s="110" t="s">
        <v>62</v>
      </c>
      <c r="G610" s="110" t="s">
        <v>62</v>
      </c>
      <c r="H610" s="111"/>
      <c r="I610" s="120">
        <v>38</v>
      </c>
      <c r="J610" s="118" t="s">
        <v>51</v>
      </c>
      <c r="K610" s="112">
        <f>SUM(K611)</f>
        <v>400000</v>
      </c>
      <c r="L610" s="112">
        <f>SUM(L611)</f>
        <v>20000</v>
      </c>
      <c r="M610" s="112">
        <f>SUM(M611)</f>
        <v>420000</v>
      </c>
      <c r="N610" s="258">
        <f t="shared" ref="N610:N611" si="355">AVERAGE(M610/K610*100)</f>
        <v>105</v>
      </c>
      <c r="O610" s="236"/>
      <c r="Q610" s="292"/>
      <c r="R610" s="302"/>
      <c r="S610" s="302"/>
    </row>
    <row r="611" spans="1:19" s="77" customFormat="1" x14ac:dyDescent="0.2">
      <c r="A611" s="110">
        <v>1</v>
      </c>
      <c r="B611" s="110"/>
      <c r="C611" s="110"/>
      <c r="D611" s="110"/>
      <c r="E611" s="110" t="s">
        <v>62</v>
      </c>
      <c r="F611" s="110" t="s">
        <v>62</v>
      </c>
      <c r="G611" s="110" t="s">
        <v>62</v>
      </c>
      <c r="H611" s="111"/>
      <c r="I611" s="120">
        <v>381</v>
      </c>
      <c r="J611" s="118" t="s">
        <v>52</v>
      </c>
      <c r="K611" s="112">
        <v>400000</v>
      </c>
      <c r="L611" s="112">
        <v>20000</v>
      </c>
      <c r="M611" s="112">
        <v>420000</v>
      </c>
      <c r="N611" s="258">
        <f t="shared" si="355"/>
        <v>105</v>
      </c>
      <c r="O611" s="236"/>
      <c r="Q611" s="292"/>
      <c r="R611" s="302"/>
      <c r="S611" s="302"/>
    </row>
    <row r="612" spans="1:19" s="77" customFormat="1" x14ac:dyDescent="0.2">
      <c r="A612" s="110"/>
      <c r="B612" s="110"/>
      <c r="C612" s="110"/>
      <c r="D612" s="110"/>
      <c r="E612" s="110"/>
      <c r="F612" s="110"/>
      <c r="G612" s="110"/>
      <c r="H612" s="111"/>
      <c r="I612" s="120"/>
      <c r="J612" s="118"/>
      <c r="K612" s="215"/>
      <c r="O612" s="236"/>
      <c r="Q612" s="292"/>
      <c r="R612" s="302"/>
      <c r="S612" s="302"/>
    </row>
    <row r="613" spans="1:19" x14ac:dyDescent="0.2">
      <c r="A613" s="58"/>
      <c r="B613" s="58"/>
      <c r="C613" s="58"/>
      <c r="D613" s="58"/>
      <c r="E613" s="58"/>
      <c r="F613" s="58"/>
      <c r="G613" s="58"/>
    </row>
    <row r="614" spans="1:19" x14ac:dyDescent="0.2">
      <c r="A614" s="59"/>
      <c r="B614" s="59"/>
      <c r="C614" s="59"/>
      <c r="D614" s="59"/>
      <c r="E614" s="59"/>
      <c r="F614" s="59"/>
      <c r="G614" s="59"/>
      <c r="H614" s="59"/>
      <c r="I614" s="54"/>
      <c r="J614" s="60"/>
      <c r="K614" s="211" t="s">
        <v>2</v>
      </c>
      <c r="L614" s="211" t="s">
        <v>571</v>
      </c>
      <c r="M614" s="211" t="s">
        <v>569</v>
      </c>
      <c r="N614" s="211" t="s">
        <v>3</v>
      </c>
    </row>
    <row r="615" spans="1:19" x14ac:dyDescent="0.2">
      <c r="A615" s="59"/>
      <c r="B615" s="59"/>
      <c r="C615" s="59"/>
      <c r="D615" s="59"/>
      <c r="E615" s="59"/>
      <c r="F615" s="59"/>
      <c r="G615" s="59"/>
      <c r="H615" s="59"/>
      <c r="I615" s="54"/>
      <c r="J615" s="60"/>
      <c r="K615" s="211">
        <v>1</v>
      </c>
      <c r="L615" s="211">
        <v>2</v>
      </c>
      <c r="M615" s="211">
        <v>3</v>
      </c>
      <c r="N615" s="143" t="s">
        <v>570</v>
      </c>
    </row>
    <row r="616" spans="1:19" x14ac:dyDescent="0.2">
      <c r="I616" s="46"/>
    </row>
    <row r="617" spans="1:19" x14ac:dyDescent="0.2">
      <c r="A617" s="122"/>
      <c r="B617" s="122"/>
      <c r="C617" s="122"/>
      <c r="D617" s="122"/>
      <c r="E617" s="122"/>
      <c r="F617" s="122"/>
      <c r="G617" s="122"/>
      <c r="H617" s="122"/>
      <c r="I617" s="122"/>
      <c r="J617" s="180" t="s">
        <v>540</v>
      </c>
      <c r="K617" s="181">
        <f>SUM(K13+K36+K57+K79+K158+K324)</f>
        <v>6356500</v>
      </c>
      <c r="L617" s="181">
        <f>SUM(L13+L36+L57+L79+L158+L324)</f>
        <v>760745</v>
      </c>
      <c r="M617" s="181">
        <f t="shared" ref="M617" si="356">SUM(M13+M36+M57+M79+M158+M324)</f>
        <v>7117245</v>
      </c>
      <c r="N617" s="260">
        <f>AVERAGE(M617/K617)*100</f>
        <v>111.96798552662628</v>
      </c>
    </row>
    <row r="618" spans="1:19" x14ac:dyDescent="0.2">
      <c r="A618" s="122"/>
      <c r="B618" s="122"/>
      <c r="C618" s="122"/>
      <c r="D618" s="122"/>
      <c r="E618" s="122"/>
      <c r="F618" s="122"/>
      <c r="G618" s="122"/>
      <c r="H618" s="122"/>
      <c r="I618" s="122"/>
      <c r="J618" s="182" t="s">
        <v>166</v>
      </c>
      <c r="K618" s="181">
        <v>0</v>
      </c>
      <c r="L618" s="181">
        <v>0</v>
      </c>
      <c r="M618" s="181">
        <v>0</v>
      </c>
      <c r="N618" s="260">
        <v>0</v>
      </c>
    </row>
    <row r="619" spans="1:19" x14ac:dyDescent="0.2">
      <c r="A619" s="122"/>
      <c r="B619" s="122"/>
      <c r="C619" s="122"/>
      <c r="D619" s="122"/>
      <c r="E619" s="122"/>
      <c r="F619" s="122"/>
      <c r="G619" s="122"/>
      <c r="H619" s="122"/>
      <c r="I619" s="122"/>
      <c r="J619" s="182" t="s">
        <v>103</v>
      </c>
      <c r="K619" s="181">
        <f>SUM(K521)</f>
        <v>743020</v>
      </c>
      <c r="L619" s="181">
        <f>SUM(L521)</f>
        <v>14480</v>
      </c>
      <c r="M619" s="181">
        <f t="shared" ref="M619" si="357">SUM(M521)</f>
        <v>757500</v>
      </c>
      <c r="N619" s="260">
        <f t="shared" ref="N619:N625" si="358">AVERAGE(M619/K619)*100</f>
        <v>101.94880353153346</v>
      </c>
    </row>
    <row r="620" spans="1:19" x14ac:dyDescent="0.2">
      <c r="A620" s="122"/>
      <c r="B620" s="122"/>
      <c r="C620" s="122"/>
      <c r="D620" s="122"/>
      <c r="E620" s="122"/>
      <c r="F620" s="122"/>
      <c r="G620" s="122"/>
      <c r="H620" s="122"/>
      <c r="I620" s="122"/>
      <c r="J620" s="182" t="s">
        <v>107</v>
      </c>
      <c r="K620" s="181">
        <f>SUM(K159+K325+K371+K548)</f>
        <v>6403120</v>
      </c>
      <c r="L620" s="181">
        <f>SUM(L159+L325+L371+L548)</f>
        <v>-514000</v>
      </c>
      <c r="M620" s="181">
        <f t="shared" ref="M620" si="359">SUM(M159+M325+M371+M548)</f>
        <v>5889120</v>
      </c>
      <c r="N620" s="260">
        <f t="shared" si="358"/>
        <v>91.972663326628265</v>
      </c>
    </row>
    <row r="621" spans="1:19" x14ac:dyDescent="0.2">
      <c r="A621" s="122"/>
      <c r="B621" s="122"/>
      <c r="C621" s="122"/>
      <c r="D621" s="122"/>
      <c r="E621" s="122"/>
      <c r="F621" s="122"/>
      <c r="G621" s="122"/>
      <c r="H621" s="122"/>
      <c r="I621" s="122"/>
      <c r="J621" s="180" t="s">
        <v>125</v>
      </c>
      <c r="K621" s="181">
        <f>SUM(K80)</f>
        <v>600000</v>
      </c>
      <c r="L621" s="181">
        <f>SUM(L80)</f>
        <v>-120000</v>
      </c>
      <c r="M621" s="181">
        <f t="shared" ref="M621" si="360">SUM(M80)</f>
        <v>480000</v>
      </c>
      <c r="N621" s="260">
        <f t="shared" si="358"/>
        <v>80</v>
      </c>
    </row>
    <row r="622" spans="1:19" x14ac:dyDescent="0.2">
      <c r="A622" s="122"/>
      <c r="B622" s="122"/>
      <c r="C622" s="122"/>
      <c r="D622" s="122"/>
      <c r="E622" s="122"/>
      <c r="F622" s="122"/>
      <c r="G622" s="122"/>
      <c r="H622" s="122"/>
      <c r="I622" s="122"/>
      <c r="J622" s="182" t="s">
        <v>112</v>
      </c>
      <c r="K622" s="181">
        <f>SUM(K81+K160+K522)</f>
        <v>6953000</v>
      </c>
      <c r="L622" s="181">
        <f>SUM(L81+L160+L522)</f>
        <v>-1183500</v>
      </c>
      <c r="M622" s="181">
        <f t="shared" ref="M622" si="361">SUM(M81+M160+M522)</f>
        <v>5769500</v>
      </c>
      <c r="N622" s="260">
        <f t="shared" si="358"/>
        <v>82.978570401265642</v>
      </c>
    </row>
    <row r="623" spans="1:19" x14ac:dyDescent="0.2">
      <c r="A623" s="122"/>
      <c r="B623" s="122"/>
      <c r="C623" s="122"/>
      <c r="D623" s="122"/>
      <c r="E623" s="122"/>
      <c r="F623" s="122"/>
      <c r="G623" s="122"/>
      <c r="H623" s="122"/>
      <c r="I623" s="122"/>
      <c r="J623" s="182" t="s">
        <v>141</v>
      </c>
      <c r="K623" s="181">
        <f>SUM(K515)</f>
        <v>30000</v>
      </c>
      <c r="L623" s="181">
        <f>SUM(L515)</f>
        <v>-10000</v>
      </c>
      <c r="M623" s="181">
        <f t="shared" ref="M623" si="362">SUM(M515)</f>
        <v>20000</v>
      </c>
      <c r="N623" s="260">
        <f t="shared" si="358"/>
        <v>66.666666666666657</v>
      </c>
    </row>
    <row r="624" spans="1:19" x14ac:dyDescent="0.2">
      <c r="A624" s="122"/>
      <c r="B624" s="122"/>
      <c r="C624" s="122"/>
      <c r="D624" s="122"/>
      <c r="E624" s="122"/>
      <c r="F624" s="122"/>
      <c r="G624" s="122"/>
      <c r="H624" s="122"/>
      <c r="I624" s="122"/>
      <c r="J624" s="182" t="s">
        <v>146</v>
      </c>
      <c r="K624" s="181">
        <f>SUM(K14+K37+K161+K372+K435+K607)</f>
        <v>3531200</v>
      </c>
      <c r="L624" s="181">
        <f>SUM(L14+L37+L161+L372+L435+L607)</f>
        <v>170283</v>
      </c>
      <c r="M624" s="181">
        <f t="shared" ref="M624" si="363">SUM(M14+M37+M161+M372+M435+M607)</f>
        <v>3701483</v>
      </c>
      <c r="N624" s="260">
        <f t="shared" si="358"/>
        <v>104.82224173085638</v>
      </c>
    </row>
    <row r="625" spans="1:14" x14ac:dyDescent="0.2">
      <c r="A625" s="122"/>
      <c r="B625" s="122"/>
      <c r="C625" s="122"/>
      <c r="D625" s="122"/>
      <c r="E625" s="122"/>
      <c r="F625" s="122"/>
      <c r="G625" s="122"/>
      <c r="H625" s="122"/>
      <c r="I625" s="122"/>
      <c r="J625" s="180" t="s">
        <v>131</v>
      </c>
      <c r="K625" s="181">
        <f>SUM(K162+K465)</f>
        <v>20134284</v>
      </c>
      <c r="L625" s="181">
        <f>SUM(L162+L465)</f>
        <v>-11406650</v>
      </c>
      <c r="M625" s="181">
        <f t="shared" ref="M625" si="364">SUM(M162+M465)</f>
        <v>8727634</v>
      </c>
      <c r="N625" s="260">
        <f t="shared" si="358"/>
        <v>43.347128708425885</v>
      </c>
    </row>
    <row r="626" spans="1:14" x14ac:dyDescent="0.2">
      <c r="A626" s="122"/>
      <c r="B626" s="122"/>
      <c r="C626" s="122"/>
      <c r="D626" s="122"/>
      <c r="E626" s="122"/>
      <c r="F626" s="122"/>
      <c r="G626" s="122"/>
      <c r="H626" s="122"/>
      <c r="I626" s="122"/>
      <c r="J626" s="180" t="s">
        <v>155</v>
      </c>
      <c r="K626" s="181">
        <f>SUM(K466+K547)</f>
        <v>941500</v>
      </c>
      <c r="L626" s="181">
        <f>SUM(L466+L547)</f>
        <v>-79500</v>
      </c>
      <c r="M626" s="181">
        <f t="shared" ref="M626" si="365">SUM(M466+M547)</f>
        <v>862000</v>
      </c>
      <c r="N626" s="260">
        <f>AVERAGE(M626/K626)*100</f>
        <v>91.556027615507176</v>
      </c>
    </row>
    <row r="627" spans="1:14" ht="13.5" x14ac:dyDescent="0.2">
      <c r="I627" s="46"/>
      <c r="K627" s="136">
        <f>SUM(K617:K626)</f>
        <v>45692624</v>
      </c>
      <c r="L627" s="136">
        <f>SUM(L617:L626)</f>
        <v>-12368142</v>
      </c>
      <c r="M627" s="136">
        <f>SUM(M617:M626)</f>
        <v>33324482</v>
      </c>
      <c r="N627" s="314">
        <f>AVERAGE(M627/K627)*100</f>
        <v>72.931863138348106</v>
      </c>
    </row>
    <row r="628" spans="1:14" ht="13.5" x14ac:dyDescent="0.2">
      <c r="I628" s="46"/>
      <c r="K628" s="136"/>
    </row>
    <row r="629" spans="1:14" x14ac:dyDescent="0.2">
      <c r="H629" s="47"/>
      <c r="I629" s="62" t="s">
        <v>19</v>
      </c>
      <c r="J629" s="63"/>
    </row>
    <row r="630" spans="1:14" x14ac:dyDescent="0.2">
      <c r="A630" s="64"/>
      <c r="B630" s="64"/>
      <c r="C630" s="64"/>
      <c r="D630" s="64"/>
      <c r="H630" s="47"/>
      <c r="I630" s="183">
        <v>1</v>
      </c>
      <c r="J630" s="45" t="s">
        <v>66</v>
      </c>
      <c r="L630" s="61"/>
    </row>
    <row r="631" spans="1:14" x14ac:dyDescent="0.2">
      <c r="A631" s="65"/>
      <c r="B631" s="65"/>
      <c r="C631" s="65"/>
      <c r="D631" s="65"/>
      <c r="H631" s="47"/>
      <c r="I631" s="183">
        <v>2</v>
      </c>
      <c r="J631" s="45" t="s">
        <v>67</v>
      </c>
    </row>
    <row r="632" spans="1:14" x14ac:dyDescent="0.2">
      <c r="A632" s="65"/>
      <c r="B632" s="65"/>
      <c r="C632" s="65"/>
      <c r="D632" s="65"/>
      <c r="H632" s="47"/>
      <c r="I632" s="183">
        <v>3</v>
      </c>
      <c r="J632" s="45" t="s">
        <v>68</v>
      </c>
    </row>
    <row r="633" spans="1:14" x14ac:dyDescent="0.2">
      <c r="A633" s="65"/>
      <c r="B633" s="65"/>
      <c r="C633" s="65"/>
      <c r="D633" s="65"/>
      <c r="H633" s="47"/>
      <c r="I633" s="183">
        <v>4</v>
      </c>
      <c r="J633" s="45" t="s">
        <v>69</v>
      </c>
    </row>
    <row r="634" spans="1:14" x14ac:dyDescent="0.2">
      <c r="A634" s="65"/>
      <c r="B634" s="65"/>
      <c r="C634" s="65"/>
      <c r="D634" s="65"/>
      <c r="H634" s="47"/>
      <c r="I634" s="183">
        <v>5</v>
      </c>
      <c r="J634" s="45" t="s">
        <v>70</v>
      </c>
    </row>
    <row r="635" spans="1:14" x14ac:dyDescent="0.2">
      <c r="A635" s="65"/>
      <c r="B635" s="65"/>
      <c r="C635" s="65"/>
      <c r="D635" s="65"/>
      <c r="H635" s="47"/>
      <c r="I635" s="183">
        <v>6</v>
      </c>
      <c r="J635" s="45" t="s">
        <v>71</v>
      </c>
    </row>
    <row r="636" spans="1:14" x14ac:dyDescent="0.2">
      <c r="A636" s="65"/>
      <c r="B636" s="65"/>
      <c r="C636" s="65"/>
      <c r="D636" s="65"/>
      <c r="H636" s="47"/>
      <c r="I636" s="183">
        <v>7</v>
      </c>
      <c r="J636" s="45" t="s">
        <v>72</v>
      </c>
    </row>
    <row r="637" spans="1:14" ht="9.75" customHeight="1" x14ac:dyDescent="0.2"/>
    <row r="638" spans="1:14" ht="12.75" customHeight="1" x14ac:dyDescent="0.2">
      <c r="A638" s="336" t="s">
        <v>167</v>
      </c>
      <c r="B638" s="336"/>
      <c r="C638" s="336"/>
      <c r="D638" s="336"/>
      <c r="E638" s="336"/>
      <c r="F638" s="336"/>
      <c r="G638" s="336"/>
      <c r="H638" s="336"/>
      <c r="I638" s="336"/>
      <c r="J638" s="336"/>
      <c r="K638" s="336"/>
      <c r="L638" s="336"/>
      <c r="M638" s="336"/>
      <c r="N638" s="336"/>
    </row>
    <row r="639" spans="1:14" ht="6.75" customHeight="1" x14ac:dyDescent="0.2"/>
    <row r="640" spans="1:14" ht="32.25" customHeight="1" x14ac:dyDescent="0.2">
      <c r="E640" s="354" t="s">
        <v>625</v>
      </c>
      <c r="F640" s="354"/>
      <c r="G640" s="354"/>
      <c r="H640" s="354"/>
      <c r="I640" s="354"/>
      <c r="J640" s="354"/>
      <c r="K640" s="354"/>
      <c r="L640" s="354"/>
      <c r="M640" s="354"/>
      <c r="N640" s="354"/>
    </row>
    <row r="641" spans="1:14" ht="15" customHeight="1" x14ac:dyDescent="0.2">
      <c r="E641" s="66"/>
      <c r="K641" s="355" t="s">
        <v>168</v>
      </c>
      <c r="L641" s="355"/>
      <c r="M641" s="355"/>
      <c r="N641" s="355"/>
    </row>
    <row r="642" spans="1:14" ht="15" x14ac:dyDescent="0.2">
      <c r="E642" s="66"/>
      <c r="H642" s="333"/>
      <c r="I642" s="251"/>
      <c r="J642" s="251"/>
      <c r="K642" s="356" t="s">
        <v>470</v>
      </c>
      <c r="L642" s="356"/>
      <c r="M642" s="356"/>
      <c r="N642" s="356"/>
    </row>
    <row r="643" spans="1:14" ht="15" x14ac:dyDescent="0.2">
      <c r="A643" s="47"/>
      <c r="B643" s="47"/>
      <c r="C643" s="47"/>
      <c r="D643" s="47"/>
      <c r="E643" s="47"/>
      <c r="F643" s="47"/>
      <c r="G643" s="47"/>
      <c r="H643" s="251"/>
      <c r="I643" s="348" t="s">
        <v>626</v>
      </c>
      <c r="J643" s="348"/>
    </row>
    <row r="644" spans="1:14" ht="15" x14ac:dyDescent="0.2">
      <c r="A644" s="47"/>
      <c r="B644" s="47"/>
      <c r="C644" s="47"/>
      <c r="D644" s="47"/>
      <c r="E644" s="47"/>
      <c r="F644" s="47"/>
      <c r="G644" s="47"/>
      <c r="H644" s="251"/>
      <c r="I644" s="348" t="s">
        <v>627</v>
      </c>
      <c r="J644" s="348"/>
    </row>
    <row r="645" spans="1:14" ht="15" x14ac:dyDescent="0.2">
      <c r="A645" s="47"/>
      <c r="B645" s="47"/>
      <c r="C645" s="47"/>
      <c r="D645" s="47"/>
      <c r="E645" s="47"/>
      <c r="F645" s="47"/>
      <c r="G645" s="47"/>
      <c r="H645" s="251"/>
      <c r="I645" s="348" t="s">
        <v>628</v>
      </c>
      <c r="J645" s="348"/>
    </row>
  </sheetData>
  <mergeCells count="12">
    <mergeCell ref="I645:J645"/>
    <mergeCell ref="A2:N2"/>
    <mergeCell ref="C3:N3"/>
    <mergeCell ref="A7:G7"/>
    <mergeCell ref="A8:G8"/>
    <mergeCell ref="H8:H9"/>
    <mergeCell ref="A638:N638"/>
    <mergeCell ref="E640:N640"/>
    <mergeCell ref="K641:N641"/>
    <mergeCell ref="K642:N642"/>
    <mergeCell ref="I643:J643"/>
    <mergeCell ref="I644:J644"/>
  </mergeCells>
  <phoneticPr fontId="55" type="noConversion"/>
  <pageMargins left="0.19685039370078741" right="0.19685039370078741" top="0.19685039370078741" bottom="0.19685039370078741" header="0.51181102362204722" footer="0.19685039370078741"/>
  <pageSetup paperSize="9" scale="92" fitToHeight="0" orientation="landscape" r:id="rId1"/>
  <headerFooter alignWithMargins="0">
    <oddFooter>&amp;R&amp;P</oddFooter>
  </headerFooter>
  <rowBreaks count="15" manualBreakCount="15">
    <brk id="43" max="13" man="1"/>
    <brk id="87" max="13" man="1"/>
    <brk id="131" max="13" man="1"/>
    <brk id="174" max="13" man="1"/>
    <brk id="216" max="13" man="1"/>
    <brk id="256" max="13" man="1"/>
    <brk id="300" max="13" man="1"/>
    <brk id="341" max="13" man="1"/>
    <brk id="378" max="13" man="1"/>
    <brk id="421" max="13" man="1"/>
    <brk id="463" max="13" man="1"/>
    <brk id="507" max="13" man="1"/>
    <brk id="551" max="13" man="1"/>
    <brk id="594" max="13" man="1"/>
    <brk id="637" max="13" man="1"/>
  </rowBreaks>
  <ignoredErrors>
    <ignoredError sqref="H498 H501 H504 H5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Opći dio </vt:lpstr>
      <vt:lpstr>Posebni dio </vt:lpstr>
      <vt:lpstr>'Posebni dio '!Ispis_naslova</vt:lpstr>
      <vt:lpstr>'Posebni dio 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Maja Poje</cp:lastModifiedBy>
  <cp:lastPrinted>2019-12-13T08:52:14Z</cp:lastPrinted>
  <dcterms:created xsi:type="dcterms:W3CDTF">2017-09-14T13:51:42Z</dcterms:created>
  <dcterms:modified xsi:type="dcterms:W3CDTF">2019-12-19T11:01:28Z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